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autoCompressPictures="0"/>
  <mc:AlternateContent xmlns:mc="http://schemas.openxmlformats.org/markup-compatibility/2006">
    <mc:Choice Requires="x15">
      <x15ac:absPath xmlns:x15ac="http://schemas.microsoft.com/office/spreadsheetml/2010/11/ac" url="S:\ISO9001\Conflict Minerals\"/>
    </mc:Choice>
  </mc:AlternateContent>
  <xr:revisionPtr revIDLastSave="0" documentId="13_ncr:1_{D50DFE89-ECB2-42EB-8F9F-37AD6EDBE212}" xr6:coauthVersionLast="47" xr6:coauthVersionMax="47"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c r="H13" i="6"/>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s="1"/>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C13" i="6" s="1"/>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11" i="6" l="1"/>
  <c r="C10" i="6"/>
  <c r="C9" i="6"/>
  <c r="C8" i="6"/>
  <c r="C7"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<sst xmlns="http://schemas.openxmlformats.org/spreadsheetml/2006/main" count="17116" uniqueCount="14070">
  <si>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</si>
  <si>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</si>
  <si>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</si>
  <si>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</si>
  <si>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</si>
  <si>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</si>
  <si>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</si>
  <si>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</si>
  <si>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</si>
  <si>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</si>
  <si>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</si>
  <si>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</si>
  <si>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</si>
  <si>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</si>
  <si>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</si>
  <si>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</si>
  <si>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</si>
  <si>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</si>
  <si>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</si>
  <si>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</si>
  <si>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</si>
  <si>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</si>
  <si>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</si>
  <si>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</si>
  <si>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</si>
  <si>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</si>
  <si>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</si>
  <si>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</si>
  <si>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</si>
  <si>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</si>
  <si>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</si>
  <si>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</si>
  <si>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</si>
  <si>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</si>
  <si>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</si>
  <si>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</si>
  <si>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</si>
  <si>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</si>
  <si>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</si>
  <si>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</si>
  <si>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</si>
  <si>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</si>
  <si>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</si>
  <si>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</si>
  <si>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</si>
  <si>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</si>
  <si>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</si>
  <si>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</si>
  <si>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</si>
  <si>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</si>
  <si>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</si>
  <si>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</si>
  <si>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</si>
  <si>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</si>
  <si>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</si>
  <si>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</si>
  <si>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</si>
  <si>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</si>
  <si>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</si>
  <si>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</si>
  <si>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</si>
  <si>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</si>
  <si>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</si>
  <si>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</si>
  <si>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</si>
  <si>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</si>
  <si>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</si>
  <si>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</si>
  <si>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</si>
  <si>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</si>
  <si>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</si>
  <si>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</si>
  <si>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</si>
  <si>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</si>
  <si>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</si>
  <si>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</si>
  <si>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</si>
  <si>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</si>
  <si>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</si>
  <si>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</si>
  <si>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</si>
  <si>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</si>
  <si>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</si>
  <si>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</si>
  <si>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</si>
  <si>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</si>
  <si>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</si>
  <si>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</si>
  <si>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</si>
  <si>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</si>
  <si>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</si>
  <si>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</si>
  <si>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</si>
  <si>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</si>
  <si>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</si>
  <si>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</si>
  <si>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</si>
  <si>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</si>
  <si>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</si>
  <si>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</si>
  <si>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</si>
  <si>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</si>
  <si>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</si>
  <si>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</si>
  <si>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</si>
  <si>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</si>
  <si>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</si>
  <si>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</si>
  <si>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</si>
  <si>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</si>
  <si>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</si>
  <si>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</si>
  <si>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</si>
  <si>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</si>
  <si>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</si>
  <si>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</si>
  <si>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</si>
  <si>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</si>
  <si>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</si>
  <si>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</si>
  <si>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</si>
  <si>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</si>
  <si>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</si>
  <si>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</si>
  <si>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</si>
  <si>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</si>
  <si>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</si>
  <si>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</si>
  <si>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</si>
  <si>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</si>
  <si>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</si>
  <si>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</si>
  <si>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</si>
  <si>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</si>
  <si>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</si>
  <si>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</si>
  <si>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</si>
  <si>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</si>
  <si>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</si>
  <si>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</si>
  <si>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</si>
  <si>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</si>
  <si>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</si>
  <si>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</si>
  <si>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</si>
  <si>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</si>
  <si>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</si>
  <si>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</si>
  <si>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</si>
  <si>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</si>
  <si>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</si>
  <si>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</si>
  <si>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</si>
  <si>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</si>
  <si>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</si>
  <si>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</si>
  <si>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</si>
  <si>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</si>
  <si>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</si>
  <si>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</si>
  <si>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</si>
  <si>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</si>
  <si>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</si>
  <si>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</si>
  <si>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</si>
  <si>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</si>
  <si>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</si>
  <si>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</si>
  <si>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</si>
  <si>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</si>
  <si>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</si>
  <si>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</si>
  <si>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</si>
  <si>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</si>
  <si>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</si>
  <si>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</si>
  <si>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</si>
  <si>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</si>
  <si>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</si>
  <si>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</si>
  <si>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</si>
  <si>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</si>
  <si>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</si>
  <si>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</si>
  <si>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</si>
  <si>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</si>
  <si>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</si>
  <si>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</si>
  <si>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</si>
  <si>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</si>
  <si>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</si>
  <si>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</si>
  <si>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</si>
  <si>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</si>
  <si>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</si>
  <si>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</si>
  <si>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</si>
  <si>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</si>
  <si>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</si>
  <si>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</si>
  <si>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</si>
  <si>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</si>
  <si>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</si>
  <si>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</si>
  <si>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</si>
  <si>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</si>
  <si>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</si>
  <si>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</si>
  <si>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</si>
  <si>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</si>
  <si>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</si>
  <si>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</si>
  <si>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</si>
  <si>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</si>
  <si>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</si>
  <si>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</si>
  <si>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</si>
  <si>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</si>
  <si>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</si>
  <si>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</si>
  <si>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</si>
  <si>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</si>
  <si>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</si>
  <si>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</si>
  <si>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</si>
  <si>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</si>
  <si>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</si>
  <si>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</si>
  <si>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</si>
  <si>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</si>
  <si>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</si>
  <si>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</si>
  <si>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</si>
  <si>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</si>
  <si>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</si>
  <si>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</si>
  <si>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</si>
  <si>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</si>
  <si>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</si>
  <si>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</si>
  <si>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</si>
  <si>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</si>
  <si>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</si>
  <si>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</si>
  <si>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</si>
  <si>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</si>
  <si>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</si>
  <si>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</si>
  <si>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</si>
  <si>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</si>
  <si>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</si>
  <si>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</si>
  <si>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</si>
  <si>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</si>
  <si>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</si>
  <si>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</si>
  <si>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</si>
  <si>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</si>
  <si>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</si>
  <si>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</si>
  <si>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</si>
  <si>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</si>
  <si>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</si>
  <si>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</si>
  <si>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</si>
  <si>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</si>
  <si>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</si>
  <si>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</si>
  <si>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</si>
  <si>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</si>
  <si>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</si>
  <si>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</si>
  <si>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</si>
  <si>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</si>
  <si>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</si>
  <si>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</si>
  <si>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</si>
  <si>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</si>
  <si>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</si>
  <si>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</si>
  <si>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</si>
  <si>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</si>
  <si>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</si>
  <si>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</si>
  <si>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</si>
  <si>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</si>
  <si>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</si>
  <si>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</si>
  <si>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</si>
  <si>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</si>
  <si>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</si>
  <si>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</si>
  <si>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</si>
  <si>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</si>
  <si>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</si>
  <si>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</si>
  <si>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</si>
  <si>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</si>
  <si>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</si>
  <si>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</si>
  <si>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</si>
  <si>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</si>
  <si>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</si>
  <si>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</si>
  <si>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</si>
  <si>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</si>
  <si>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</si>
  <si>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</si>
  <si>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</si>
  <si>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</si>
  <si>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</si>
  <si>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</si>
  <si>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</si>
  <si>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</si>
  <si>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</si>
  <si>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</si>
  <si>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</si>
  <si>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</si>
  <si>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</si>
  <si>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</si>
  <si>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</si>
  <si>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</si>
  <si>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</si>
  <si>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</si>
  <si>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</si>
  <si>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</si>
  <si>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</si>
  <si>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</si>
  <si>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</si>
  <si>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</si>
  <si>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</si>
  <si>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</si>
  <si>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</si>
  <si>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</si>
  <si>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</si>
  <si>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</si>
  <si>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</si>
  <si>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</si>
  <si>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</si>
  <si>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</si>
  <si>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</si>
  <si>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</si>
  <si>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</si>
  <si>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</si>
  <si>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</si>
  <si>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</si>
  <si>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</si>
  <si>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</si>
  <si>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</si>
  <si>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</si>
  <si>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</si>
  <si>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</si>
  <si>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</si>
  <si>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</si>
  <si>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</si>
  <si>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</si>
  <si>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</si>
  <si>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</si>
  <si>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</si>
  <si>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</si>
  <si>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</si>
  <si>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</si>
  <si>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</si>
  <si>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</si>
  <si>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</si>
  <si>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</si>
  <si>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</si>
  <si>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</si>
  <si>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</si>
  <si>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</si>
  <si>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</si>
  <si>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</si>
  <si>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</si>
  <si>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</si>
  <si>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</si>
  <si>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</si>
  <si>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</si>
  <si>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</si>
  <si>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</si>
  <si>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</si>
  <si>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</si>
  <si>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</si>
  <si>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</si>
  <si>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</si>
  <si>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</si>
  <si>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</si>
  <si>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</si>
  <si>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</si>
  <si>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</si>
  <si>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</si>
  <si>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</si>
  <si>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</si>
  <si>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</si>
  <si>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</si>
  <si>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</si>
  <si>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</si>
  <si>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</si>
  <si>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</si>
  <si>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</si>
  <si>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</si>
  <si>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</si>
  <si>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</si>
  <si>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</si>
  <si>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</si>
  <si>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</si>
  <si>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</si>
  <si>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</si>
  <si>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</si>
  <si>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</si>
  <si>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</si>
  <si>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</si>
  <si>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</si>
  <si>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</si>
  <si>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</si>
  <si>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</si>
  <si>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</si>
  <si>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</si>
  <si>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</si>
  <si>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</si>
  <si>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</si>
  <si>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</si>
  <si>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</si>
  <si>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</si>
  <si>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</si>
  <si>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</si>
  <si>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</si>
  <si>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</si>
  <si>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</si>
  <si>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</si>
  <si>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</si>
  <si>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</si>
  <si>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</si>
  <si>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</si>
  <si>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</si>
  <si>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</si>
  <si>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</si>
  <si>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</si>
  <si>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</si>
  <si>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</si>
  <si>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</si>
  <si>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</si>
  <si>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</si>
  <si>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</si>
  <si>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</si>
  <si>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</si>
  <si>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</si>
  <si>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</si>
  <si>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</si>
  <si>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</si>
  <si>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</si>
  <si>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</si>
  <si>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</si>
  <si>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</si>
  <si>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</si>
  <si>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</si>
  <si>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</si>
  <si>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</si>
  <si>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</si>
  <si>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</si>
  <si>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</si>
  <si>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</si>
  <si>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</si>
  <si>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</si>
  <si>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</si>
  <si>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</si>
  <si>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</si>
  <si>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</si>
  <si>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</si>
  <si>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</si>
  <si>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</si>
  <si>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</si>
  <si>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</si>
  <si>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</si>
  <si>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</si>
  <si>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</si>
  <si>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</si>
  <si>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</si>
  <si>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</si>
  <si>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</si>
  <si>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</si>
  <si>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</si>
  <si>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</si>
  <si>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</si>
  <si>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</si>
  <si>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</si>
  <si>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</si>
  <si>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</si>
  <si>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</si>
  <si>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</si>
  <si>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</si>
  <si>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</si>
  <si>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</si>
  <si>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</si>
  <si>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</si>
  <si>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</si>
  <si>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</si>
  <si>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</si>
  <si>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</si>
  <si>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</si>
  <si>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</si>
  <si>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</si>
  <si>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</si>
  <si>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</si>
  <si>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</si>
  <si>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</si>
  <si>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</si>
  <si>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</si>
  <si>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</si>
  <si>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</si>
  <si>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</si>
  <si>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</si>
  <si>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</si>
  <si>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</si>
  <si>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</si>
  <si>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</si>
  <si>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</si>
  <si>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</si>
  <si>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</si>
  <si>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</si>
  <si>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</si>
  <si>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</si>
  <si>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</si>
  <si>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</si>
  <si>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</si>
  <si>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</si>
  <si>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</si>
  <si>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</si>
  <si>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</si>
  <si>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</si>
  <si>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</si>
  <si>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</si>
  <si>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</si>
  <si>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</si>
  <si>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</si>
  <si>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</si>
  <si>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</si>
  <si>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</si>
  <si>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</si>
  <si>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</si>
  <si>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</si>
  <si>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</si>
  <si>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</si>
  <si>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</si>
  <si>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</si>
  <si>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</si>
  <si>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</si>
  <si>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</si>
  <si>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</si>
  <si>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</si>
  <si>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</si>
  <si>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</si>
  <si>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</si>
  <si>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</si>
  <si>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</si>
  <si>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</si>
  <si>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</si>
  <si>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</si>
  <si>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</si>
  <si>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</si>
  <si>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</si>
  <si>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</si>
  <si>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</si>
  <si>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</si>
  <si>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</si>
  <si>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</si>
  <si>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</si>
  <si>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</si>
  <si>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</si>
  <si>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</si>
  <si>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</si>
  <si>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</si>
  <si>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</si>
  <si>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</si>
  <si>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</si>
  <si>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</si>
  <si>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</si>
  <si>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</si>
  <si>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</si>
  <si>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</si>
  <si>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</si>
  <si>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</si>
  <si>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</si>
  <si>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</si>
  <si>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</si>
  <si>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</si>
  <si>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</si>
  <si>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</si>
  <si>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</si>
  <si>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</si>
  <si>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</si>
  <si>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</si>
  <si>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</si>
  <si>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</si>
  <si>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</si>
  <si>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</si>
  <si>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</si>
  <si>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</si>
  <si>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</si>
  <si>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</si>
  <si>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</si>
  <si>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</si>
  <si>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</si>
  <si>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</si>
  <si>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</si>
  <si>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</si>
  <si>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</si>
  <si>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</si>
  <si>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</si>
  <si>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</si>
  <si>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</si>
  <si>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</si>
  <si>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</si>
  <si>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</si>
  <si>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</si>
  <si>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</si>
  <si>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</si>
  <si>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</si>
  <si>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</si>
  <si>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</si>
  <si>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</si>
  <si>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</si>
  <si>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</si>
  <si>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</si>
  <si>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</si>
  <si>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</si>
  <si>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</si>
  <si>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</si>
  <si>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</si>
  <si>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</si>
  <si>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</si>
  <si>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</si>
  <si>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</si>
  <si>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</si>
  <si>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</si>
  <si>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</si>
  <si>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</si>
  <si>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</si>
  <si>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</si>
  <si>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</si>
  <si>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</si>
  <si>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</si>
  <si>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</si>
  <si>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</si>
  <si>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</si>
  <si>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</si>
  <si>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</si>
  <si>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</si>
  <si>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</si>
  <si>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</si>
  <si>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</si>
  <si>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</si>
  <si>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</si>
  <si>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</si>
  <si>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</si>
  <si>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</si>
  <si>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</si>
  <si>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</si>
  <si>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</si>
  <si>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</si>
  <si>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</si>
  <si>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</si>
  <si>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</si>
  <si>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</si>
  <si>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</si>
  <si>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</si>
  <si>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</si>
  <si>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</si>
  <si>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</si>
  <si>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</si>
  <si>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</si>
  <si>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</si>
  <si>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</si>
  <si>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</si>
  <si>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</si>
  <si>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</si>
  <si>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</si>
  <si>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</si>
  <si>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</si>
  <si>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</si>
  <si>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</si>
  <si>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</si>
  <si>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</si>
  <si>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</si>
  <si>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</si>
  <si>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</si>
  <si>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</si>
  <si>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</si>
  <si>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</si>
  <si>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</si>
  <si>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</si>
  <si>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</si>
  <si>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</si>
  <si>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</si>
  <si>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</si>
  <si>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</si>
  <si>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</si>
  <si>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</si>
  <si>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</si>
  <si>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</si>
  <si>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</si>
  <si>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</si>
  <si>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</si>
  <si>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</si>
  <si>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</si>
  <si>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</si>
  <si>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</si>
  <si>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</si>
  <si>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</si>
  <si>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</si>
  <si>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</si>
  <si>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</si>
  <si>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</si>
  <si>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</si>
  <si>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</si>
  <si>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</si>
  <si>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</si>
  <si>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</si>
  <si>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</si>
  <si>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</si>
  <si>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</si>
  <si>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</si>
  <si>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</si>
  <si>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</si>
  <si>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</si>
  <si>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</si>
  <si>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</si>
  <si>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</si>
  <si>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</si>
  <si>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</si>
  <si>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</si>
  <si>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</si>
  <si>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</si>
  <si>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</si>
  <si>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</si>
  <si>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</si>
  <si>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</si>
  <si>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</si>
  <si>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</si>
  <si>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</si>
  <si>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</si>
  <si>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</si>
  <si>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</si>
  <si>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</si>
  <si>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</si>
  <si>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</si>
  <si>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</si>
  <si>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</si>
  <si>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</si>
  <si>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</si>
  <si>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</si>
  <si>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</si>
  <si>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</si>
  <si>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</si>
  <si>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</si>
  <si>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</si>
  <si>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</si>
  <si>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</si>
  <si>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</si>
  <si>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</si>
  <si>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</si>
  <si>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</si>
  <si>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</si>
  <si>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</si>
  <si>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</si>
  <si>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</si>
  <si>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</si>
  <si>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</si>
  <si>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</si>
  <si>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</si>
  <si>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</si>
  <si>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</si>
  <si>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</si>
  <si>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</si>
  <si>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</si>
  <si>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</si>
  <si>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</si>
  <si>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</si>
  <si>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</si>
  <si>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</si>
  <si>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</si>
  <si>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</si>
  <si>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</si>
  <si>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</si>
  <si>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</si>
  <si>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</si>
  <si>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</si>
  <si>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</si>
  <si>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</si>
  <si>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</si>
  <si>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</si>
  <si>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</si>
  <si>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</si>
  <si>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</si>
  <si>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</si>
  <si>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</si>
  <si>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</si>
  <si>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</si>
  <si>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</si>
  <si>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</si>
  <si>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</si>
  <si>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</si>
  <si>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</si>
  <si>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</si>
  <si>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</si>
  <si>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</si>
  <si>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</si>
  <si>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</si>
  <si>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</si>
  <si>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</si>
  <si>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</si>
  <si>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</si>
  <si>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</si>
  <si>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</si>
  <si>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</si>
  <si>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</si>
  <si>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</si>
  <si>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</si>
  <si>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</si>
  <si>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</si>
  <si>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</si>
  <si>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</si>
  <si>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</si>
  <si>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</si>
  <si>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</si>
  <si>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</si>
  <si>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</si>
  <si>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</si>
  <si>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</si>
  <si>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</si>
  <si>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</si>
  <si>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</si>
  <si>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</si>
  <si>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</si>
  <si>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</si>
  <si>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</si>
  <si>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</si>
  <si>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</si>
  <si>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</si>
  <si>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</si>
  <si>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</si>
  <si>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</si>
  <si>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</si>
  <si>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</si>
  <si>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</si>
  <si>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</si>
  <si>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</si>
  <si>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</si>
  <si>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</si>
  <si>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</si>
  <si>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</si>
  <si>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</si>
  <si>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</si>
  <si>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</si>
  <si>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</si>
  <si>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</si>
  <si>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</si>
  <si>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</si>
  <si>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</si>
  <si>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</si>
  <si>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</si>
  <si>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</si>
  <si>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</si>
  <si>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</si>
  <si>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</si>
  <si>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</si>
  <si>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</si>
  <si>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</si>
  <si>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</si>
  <si>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</si>
  <si>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</si>
  <si>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</si>
  <si>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</si>
  <si>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</si>
  <si>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</si>
  <si>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</si>
  <si>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</si>
  <si>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</si>
  <si>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</si>
  <si>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</si>
  <si>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</si>
  <si>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</si>
  <si>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</si>
  <si>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</si>
  <si>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</si>
  <si>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</si>
  <si>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</si>
  <si>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</si>
  <si>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</si>
  <si>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</si>
  <si>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</si>
  <si>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</si>
  <si>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</si>
  <si>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</si>
  <si>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</si>
  <si>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</si>
  <si>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</si>
  <si>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</si>
  <si>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</si>
  <si>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</si>
  <si>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</si>
  <si>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</si>
  <si>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</si>
  <si>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</si>
  <si>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</si>
  <si>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</si>
  <si>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</si>
  <si>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</si>
  <si>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</si>
  <si>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</si>
  <si>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</si>
  <si>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</si>
  <si>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</si>
  <si>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</si>
  <si>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</si>
  <si>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</si>
  <si>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</si>
  <si>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</si>
  <si>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</si>
  <si>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</si>
  <si>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</si>
  <si>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</si>
  <si>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</si>
  <si>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</si>
  <si>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</si>
  <si>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</si>
  <si>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</si>
  <si>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</si>
  <si>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</si>
  <si>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</si>
  <si>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</si>
  <si>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</si>
  <si>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</si>
  <si>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</si>
  <si>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</si>
  <si>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</si>
  <si>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</si>
  <si>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</si>
  <si>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</si>
  <si>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</si>
  <si>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</si>
  <si>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</si>
  <si>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</si>
  <si>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</si>
  <si>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</si>
  <si>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</si>
  <si>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</si>
  <si>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</si>
  <si>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</si>
  <si>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</si>
  <si>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</si>
  <si>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</si>
  <si>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</si>
  <si>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</si>
  <si>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</si>
  <si>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</si>
  <si>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</si>
  <si>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</si>
  <si>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</si>
  <si>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</si>
  <si>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</si>
  <si>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</si>
  <si>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</si>
  <si>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</si>
  <si>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</si>
  <si>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</si>
  <si>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</si>
  <si>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</si>
  <si>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</si>
  <si>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</si>
  <si>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</si>
  <si>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</si>
  <si>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</si>
  <si>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</si>
  <si>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</si>
  <si>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</si>
  <si>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</si>
  <si>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</si>
  <si>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</si>
  <si>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</si>
  <si>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</si>
  <si>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</si>
  <si>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</si>
  <si>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</si>
  <si>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</si>
  <si>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</si>
  <si>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</si>
  <si>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</si>
  <si>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</si>
  <si>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</si>
  <si>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</si>
  <si>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</si>
  <si>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</si>
  <si>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</si>
  <si>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</si>
  <si>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</si>
  <si>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</si>
  <si>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</si>
  <si>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</si>
  <si>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</si>
  <si>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</si>
  <si>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</si>
  <si>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</si>
  <si>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</si>
  <si>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</si>
  <si>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</si>
  <si>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</si>
  <si>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</si>
  <si>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</si>
  <si>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</si>
  <si>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</si>
  <si>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</si>
  <si>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</si>
  <si>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</si>
  <si>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</si>
  <si>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</si>
  <si>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</si>
  <si>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</si>
  <si>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</si>
  <si>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</si>
  <si>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</si>
  <si>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</si>
  <si>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</si>
  <si>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</si>
  <si>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</si>
  <si>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</si>
  <si>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</si>
  <si>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</si>
  <si>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</si>
  <si>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</si>
  <si>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</si>
  <si>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</si>
  <si>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</si>
  <si>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</si>
  <si>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</si>
  <si>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</si>
  <si>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</si>
  <si>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</si>
  <si>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</si>
  <si>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</si>
  <si>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</si>
  <si>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</si>
  <si>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</si>
  <si>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</si>
  <si>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</si>
  <si>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</si>
  <si>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</si>
  <si>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</si>
  <si>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</si>
  <si>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</si>
  <si>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</si>
  <si>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</si>
  <si>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</si>
  <si>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</si>
  <si>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</si>
  <si>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</si>
  <si>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</si>
  <si>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</si>
  <si>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</si>
  <si>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</si>
  <si>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</si>
  <si>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</si>
  <si>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</si>
  <si>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</si>
  <si>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</si>
  <si>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</si>
  <si>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</si>
  <si>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</si>
  <si>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</si>
  <si>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</si>
  <si>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</si>
  <si>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</si>
  <si>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</si>
  <si>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</si>
  <si>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</si>
  <si>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</si>
  <si>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</si>
  <si>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</si>
  <si>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</si>
  <si>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</si>
  <si>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</si>
  <si>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</si>
  <si>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</si>
  <si>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</si>
  <si>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</si>
  <si>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</si>
  <si>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</si>
  <si>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</si>
  <si>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</si>
  <si>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</si>
  <si>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</si>
  <si>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</si>
  <si>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</si>
  <si>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</si>
  <si>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</si>
  <si>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</si>
  <si>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</si>
  <si>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</si>
  <si>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</si>
  <si>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</si>
  <si>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</si>
  <si>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</si>
  <si>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</si>
  <si>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</si>
  <si>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</si>
  <si>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</si>
  <si>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</si>
  <si>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</si>
  <si>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</si>
  <si>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</si>
  <si>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</si>
  <si>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</si>
  <si>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</si>
  <si>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</si>
  <si>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</si>
  <si>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</si>
  <si>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</si>
  <si>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</si>
  <si>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</si>
  <si>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</si>
  <si>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</si>
  <si>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</si>
  <si>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</si>
  <si>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</si>
  <si>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</si>
  <si>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</si>
  <si>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</si>
  <si>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</si>
  <si>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</si>
  <si>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</si>
  <si>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</si>
  <si>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</si>
  <si>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</si>
  <si>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</si>
  <si>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</si>
  <si>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</si>
  <si>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</si>
  <si>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</si>
  <si>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</si>
  <si>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</si>
  <si>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</si>
  <si>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</si>
  <si>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</si>
  <si>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</si>
  <si>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</si>
  <si>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</si>
  <si>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</si>
  <si>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</si>
  <si>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</si>
  <si>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</si>
  <si>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</si>
  <si>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</si>
  <si>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</si>
  <si>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</si>
  <si>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</si>
  <si>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</si>
  <si>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</si>
  <si>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</si>
  <si>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</si>
  <si>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</si>
  <si>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</si>
  <si>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</si>
  <si>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</si>
  <si>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</si>
  <si>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</si>
  <si>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</si>
  <si>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</si>
  <si>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</si>
  <si>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</si>
  <si>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</si>
  <si>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</si>
  <si>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</si>
  <si>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</si>
  <si>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</si>
  <si>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</si>
  <si>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</si>
  <si>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</si>
  <si>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</si>
  <si>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</si>
  <si>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</si>
  <si>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</si>
  <si>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</si>
  <si>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</si>
  <si>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</si>
  <si>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</si>
  <si>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</si>
  <si>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</si>
  <si>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</si>
  <si>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</si>
  <si>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</si>
  <si>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</si>
  <si>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</si>
  <si>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</si>
  <si>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</si>
  <si>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</si>
  <si>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</si>
  <si>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</si>
  <si>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</si>
  <si>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</si>
  <si>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</si>
  <si>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</si>
  <si>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</si>
  <si>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</si>
  <si>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</si>
  <si>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</si>
  <si>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</si>
  <si>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</si>
  <si>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</si>
  <si>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</si>
  <si>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</si>
  <si>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</si>
  <si>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</si>
  <si>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</si>
  <si>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</si>
  <si>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</si>
  <si>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</si>
  <si>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</si>
  <si>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</si>
  <si>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</si>
  <si>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</si>
  <si>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</si>
  <si>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</si>
  <si>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</si>
  <si>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</si>
  <si>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</si>
  <si>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</si>
  <si>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</si>
  <si>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</si>
  <si>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</si>
  <si>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</si>
  <si>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</si>
  <si>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</si>
  <si>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</si>
  <si>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</si>
  <si>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</si>
  <si>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</si>
  <si>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</si>
  <si>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</si>
  <si>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</si>
  <si>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</si>
  <si>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</si>
  <si>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</si>
  <si>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</si>
  <si>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</si>
  <si>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</si>
  <si>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</si>
  <si>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</si>
  <si>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</si>
  <si>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</si>
  <si>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</si>
  <si>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</si>
  <si>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</si>
  <si>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</si>
  <si>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</si>
  <si>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</si>
  <si>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</si>
  <si>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</si>
  <si>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</si>
  <si>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</si>
  <si>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</si>
  <si>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</si>
  <si>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</si>
  <si>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</si>
  <si>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</si>
  <si>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</si>
  <si>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</si>
  <si>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</si>
  <si>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</si>
  <si>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</si>
  <si>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</si>
  <si>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</si>
  <si>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</si>
  <si>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</si>
  <si>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</si>
  <si>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</si>
  <si>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</si>
  <si>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</si>
  <si>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</si>
  <si>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</si>
  <si>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</si>
  <si>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</si>
  <si>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</si>
  <si>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</si>
  <si>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</si>
  <si>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</si>
  <si>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</si>
  <si>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</si>
  <si>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</si>
  <si>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</si>
  <si>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</si>
  <si>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</si>
  <si>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</si>
  <si>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</si>
  <si>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</si>
  <si>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</si>
  <si>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</si>
  <si>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</si>
  <si>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</si>
  <si>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</si>
  <si>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</si>
  <si>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</si>
  <si>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</si>
  <si>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</si>
  <si>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</si>
  <si>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</si>
  <si>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</si>
  <si>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</si>
  <si>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</si>
  <si>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</si>
  <si>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</si>
  <si>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</si>
  <si>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</si>
  <si>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</si>
  <si>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</si>
  <si>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</si>
  <si>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</si>
  <si>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</si>
  <si>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</si>
  <si>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</si>
  <si>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</si>
  <si>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</si>
  <si>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</si>
  <si>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</si>
  <si>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</si>
  <si>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</si>
  <si>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</si>
  <si>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</si>
  <si>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</si>
  <si>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</si>
  <si>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</si>
  <si>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</si>
  <si>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</si>
  <si>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</si>
  <si>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</si>
  <si>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</si>
  <si>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</si>
  <si>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</si>
  <si>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</si>
  <si>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</si>
  <si>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</si>
  <si>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</si>
  <si>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</si>
  <si>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</si>
  <si>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</si>
  <si>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</si>
  <si>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</si>
  <si>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</si>
  <si>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</si>
  <si>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</si>
  <si>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</si>
  <si>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</si>
  <si>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</si>
  <si>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</si>
  <si>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</si>
  <si>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</si>
  <si>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</si>
  <si>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</si>
  <si>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</si>
  <si>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</si>
  <si>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</si>
  <si>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</si>
  <si>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</si>
  <si>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</si>
  <si>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</si>
  <si>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</si>
  <si>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</si>
  <si>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</si>
  <si>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</si>
  <si>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</si>
  <si>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</si>
  <si>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</si>
  <si>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</si>
  <si>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</si>
  <si>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</si>
  <si>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</si>
  <si>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</si>
  <si>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</si>
  <si>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</si>
  <si>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</si>
  <si>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</si>
  <si>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</si>
  <si>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</si>
  <si>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</si>
  <si>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</si>
  <si>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</si>
  <si>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</si>
  <si>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</si>
  <si>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</si>
  <si>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</si>
  <si>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</si>
  <si>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</si>
  <si>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</si>
  <si>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</si>
  <si>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</si>
  <si>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</si>
  <si>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</si>
  <si>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</si>
  <si>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</si>
  <si>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</si>
  <si>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</si>
  <si>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</si>
  <si>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</si>
  <si>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</si>
  <si>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</si>
  <si>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</si>
  <si>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</si>
  <si>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</si>
  <si>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</si>
  <si>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</si>
  <si>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</si>
  <si>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</si>
  <si>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</si>
  <si>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</si>
  <si>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</si>
  <si>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</si>
  <si>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</si>
  <si>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</si>
  <si>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</si>
  <si>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</si>
  <si>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</si>
  <si>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</si>
  <si>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</si>
  <si>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</si>
  <si>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</si>
  <si>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</si>
  <si>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</si>
  <si>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</si>
  <si>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</si>
  <si>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</si>
  <si>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</si>
  <si>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</si>
  <si>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</si>
  <si>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</si>
  <si>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</si>
  <si>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</si>
  <si>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</si>
  <si>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</si>
  <si>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</si>
  <si>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</si>
  <si>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</si>
  <si>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</si>
  <si>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</si>
  <si>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</si>
  <si>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</si>
  <si>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</si>
  <si>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</si>
  <si>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</si>
  <si>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</si>
  <si>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</si>
  <si>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</si>
  <si>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</si>
  <si>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</si>
  <si>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</si>
  <si>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</si>
  <si>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</si>
  <si>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</si>
  <si>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</si>
  <si>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</si>
  <si>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</si>
  <si>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</si>
  <si>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</si>
  <si>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</si>
  <si>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</si>
  <si>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</si>
  <si>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</si>
  <si>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</si>
  <si>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</si>
  <si>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</si>
  <si>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</si>
  <si>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</si>
  <si>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</si>
  <si>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</si>
  <si>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</si>
  <si>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</si>
  <si>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</si>
  <si>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</si>
  <si>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</si>
  <si>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</si>
  <si>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</si>
  <si>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</si>
  <si>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</si>
  <si>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</si>
  <si>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</si>
  <si>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</si>
  <si>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</si>
  <si>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</si>
  <si>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</si>
  <si>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</si>
  <si>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</si>
  <si>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</si>
  <si>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</si>
  <si>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</si>
  <si>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</si>
  <si>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</si>
  <si>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</si>
  <si>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</si>
  <si>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</si>
  <si>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</si>
  <si>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</si>
  <si>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</si>
  <si>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</si>
  <si>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</si>
  <si>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</si>
  <si>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</si>
  <si>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</si>
  <si>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</si>
  <si>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</si>
  <si>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</si>
  <si>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</si>
  <si>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</si>
  <si>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</si>
  <si>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</si>
  <si>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</si>
  <si>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</si>
  <si>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</si>
  <si>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</si>
  <si>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</si>
  <si>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</si>
  <si>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</si>
  <si>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</si>
  <si>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</si>
  <si>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</si>
  <si>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</si>
  <si>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</si>
  <si>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</si>
  <si>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</si>
  <si>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</si>
  <si>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</si>
  <si>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</si>
  <si>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</si>
  <si>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</si>
  <si>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</si>
  <si>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</si>
  <si>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</si>
  <si>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</si>
  <si>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</si>
  <si>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</si>
  <si>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</si>
  <si>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</si>
  <si>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</si>
  <si>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</si>
  <si>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</si>
  <si>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</si>
  <si>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</si>
  <si>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</si>
  <si>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</si>
  <si>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</si>
  <si>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</si>
  <si>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</si>
  <si>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</si>
  <si>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</si>
  <si>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</si>
  <si>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</si>
  <si>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</si>
  <si>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</si>
  <si>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</si>
  <si>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</si>
  <si>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</si>
  <si>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</si>
  <si>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</si>
  <si>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</si>
  <si>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</si>
  <si>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</si>
  <si>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</si>
  <si>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</si>
  <si>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</si>
  <si>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</si>
  <si>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</si>
  <si>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</si>
  <si>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</si>
  <si>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</si>
  <si>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</si>
  <si>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</si>
  <si>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</si>
  <si>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</si>
  <si>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</si>
  <si>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</si>
  <si>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</si>
  <si>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</si>
  <si>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</si>
  <si>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</si>
  <si>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</si>
  <si>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</si>
  <si>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</si>
  <si>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</si>
  <si>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</si>
  <si>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</si>
  <si>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</si>
  <si>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</si>
  <si>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</si>
  <si>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</si>
  <si>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</si>
  <si>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</si>
  <si>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</si>
  <si>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</si>
  <si>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</si>
  <si>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</si>
  <si>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</si>
  <si>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</si>
  <si>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</si>
  <si>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</si>
  <si>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</si>
  <si>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</si>
  <si>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</si>
  <si>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</si>
  <si>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</si>
  <si>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</si>
  <si>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</si>
  <si>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</si>
  <si>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</si>
  <si>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</si>
  <si>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</si>
  <si>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</si>
  <si>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</si>
  <si>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</si>
  <si>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</si>
  <si>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</si>
  <si>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</si>
  <si>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</si>
  <si>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</si>
  <si>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</si>
  <si>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</si>
  <si>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</si>
  <si>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</si>
  <si>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</si>
  <si>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</si>
  <si>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</si>
  <si>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</si>
  <si>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</si>
  <si>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</si>
  <si>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</si>
  <si>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</si>
  <si>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</si>
  <si>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</si>
  <si>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</si>
  <si>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</si>
  <si>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</si>
  <si>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</si>
  <si>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</si>
  <si>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</si>
  <si>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</si>
  <si>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</si>
  <si>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</si>
  <si>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</si>
  <si>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</si>
  <si>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</si>
  <si>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</si>
  <si>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</si>
  <si>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</si>
  <si>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</si>
  <si>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</si>
  <si>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</si>
  <si>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</si>
  <si>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</si>
  <si>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</si>
  <si>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</si>
  <si>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</si>
  <si>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</si>
  <si>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</si>
  <si>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</si>
  <si>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</si>
  <si>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</si>
  <si>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</si>
  <si>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</si>
  <si>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</si>
  <si>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</si>
  <si>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</si>
  <si>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</si>
  <si>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</si>
  <si>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</si>
  <si>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</si>
  <si>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</si>
  <si>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</si>
  <si>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</si>
  <si>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</si>
  <si>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</si>
  <si>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</si>
  <si>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</si>
  <si>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</si>
  <si>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</si>
  <si>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</si>
  <si>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</si>
  <si>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</si>
  <si>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</si>
  <si>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</si>
  <si>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</si>
  <si>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</si>
  <si>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</si>
  <si>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</si>
  <si>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</si>
  <si>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</si>
  <si>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</si>
  <si>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</si>
  <si>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</si>
  <si>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</si>
  <si>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</si>
  <si>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</si>
  <si>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</si>
  <si>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</si>
  <si>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</si>
  <si>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</si>
  <si>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</si>
  <si>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</si>
  <si>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</si>
  <si>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</si>
  <si>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</si>
  <si>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</si>
  <si>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</si>
  <si>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</si>
  <si>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</si>
  <si>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</si>
  <si>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</si>
  <si>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</si>
  <si>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</si>
  <si>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</si>
  <si>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</si>
  <si>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</si>
  <si>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</si>
  <si>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</si>
  <si>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</si>
  <si>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</si>
  <si>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</si>
  <si>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</si>
  <si>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</si>
  <si>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</si>
  <si>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</si>
  <si>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</si>
  <si>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</si>
  <si>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</si>
  <si>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</si>
  <si>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</si>
  <si>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</si>
  <si>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</si>
  <si>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</si>
  <si>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</si>
  <si>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</si>
  <si>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</si>
  <si>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</si>
  <si>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</si>
  <si>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</si>
  <si>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</si>
  <si>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</si>
  <si>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</si>
  <si>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</si>
  <si>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</si>
  <si>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</si>
  <si>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</si>
  <si>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</si>
  <si>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</si>
  <si>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</si>
  <si>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</si>
  <si>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</si>
  <si>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</si>
  <si>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</si>
  <si>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</si>
  <si>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</si>
  <si>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</si>
  <si>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</si>
  <si>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</si>
  <si>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</si>
  <si>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</si>
  <si>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</si>
  <si>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</si>
  <si>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</si>
  <si>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</si>
  <si>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</si>
  <si>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</si>
  <si>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</si>
  <si>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</si>
  <si>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</si>
  <si>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</si>
  <si>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</si>
  <si>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</si>
  <si>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</si>
  <si>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</si>
  <si>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</si>
  <si>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</si>
  <si>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</si>
  <si>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</si>
  <si>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</si>
  <si>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</si>
  <si>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</si>
  <si>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</si>
  <si>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</si>
  <si>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</si>
  <si>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</si>
  <si>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</si>
  <si>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</si>
  <si>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</si>
  <si>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</si>
  <si>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</si>
  <si>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</si>
  <si>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</si>
  <si>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</si>
  <si>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</si>
  <si>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</si>
  <si>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</si>
  <si>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</si>
  <si>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</si>
  <si>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</si>
  <si>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</si>
  <si>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</si>
  <si>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</si>
  <si>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</si>
  <si>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</si>
  <si>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</si>
  <si>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</si>
  <si>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</si>
  <si>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</si>
  <si>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</si>
  <si>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</si>
  <si>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</si>
  <si>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</si>
  <si>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</si>
  <si>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</si>
  <si>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</si>
  <si>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</si>
  <si>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</si>
  <si>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</si>
  <si>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</si>
  <si>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</si>
  <si>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</si>
  <si>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</si>
  <si>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</si>
  <si>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</si>
  <si>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</si>
  <si>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</si>
  <si>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</si>
  <si>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</si>
  <si>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</si>
  <si>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</si>
  <si>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</si>
  <si>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</si>
  <si>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</si>
  <si>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</si>
  <si>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</si>
  <si>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</si>
  <si>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</si>
  <si>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</si>
  <si>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</si>
  <si>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</si>
  <si>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</si>
  <si>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</si>
  <si>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</si>
  <si>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</si>
  <si>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</si>
  <si>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</si>
  <si>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</si>
  <si>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</si>
  <si>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</si>
  <si>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</si>
  <si>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</si>
  <si>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</si>
  <si>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</si>
  <si>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</si>
  <si>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</si>
  <si>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</si>
  <si>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</si>
  <si>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</si>
  <si>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</si>
  <si>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</si>
  <si>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</si>
  <si>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</si>
  <si>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</si>
  <si>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</si>
  <si>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</si>
  <si>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</si>
  <si>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</si>
  <si>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</si>
  <si>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</si>
  <si>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</si>
  <si>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</si>
  <si>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</si>
  <si>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</si>
  <si>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</si>
  <si>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</si>
  <si>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</si>
  <si>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</si>
  <si>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</si>
  <si>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</si>
  <si>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</si>
  <si>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</si>
  <si>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</si>
  <si>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</si>
  <si>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</si>
  <si>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</si>
  <si>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</si>
  <si>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</si>
  <si>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</si>
  <si>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</si>
  <si>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</si>
  <si>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</si>
  <si>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</si>
  <si>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</si>
  <si>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</si>
  <si>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</si>
  <si>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</si>
  <si>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</si>
  <si>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</si>
  <si>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</si>
  <si>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</si>
  <si>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</si>
  <si>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</si>
  <si>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</si>
  <si>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</si>
  <si>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</si>
  <si>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</si>
  <si>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</si>
  <si>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</si>
  <si>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</si>
  <si>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</si>
  <si>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</si>
  <si>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</si>
  <si>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</si>
  <si>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</si>
  <si>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</si>
  <si>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</si>
  <si>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</si>
  <si>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</si>
  <si>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</si>
  <si>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</si>
  <si>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</si>
  <si>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</si>
  <si>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</si>
  <si>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</si>
  <si>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</si>
  <si>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</si>
  <si>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</si>
  <si>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</si>
  <si>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</si>
  <si>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</si>
  <si>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</si>
  <si>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</si>
  <si>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</si>
  <si>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</si>
  <si>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</si>
  <si>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</si>
  <si>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</si>
  <si>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</si>
  <si>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</si>
  <si>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</si>
  <si>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</si>
  <si>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</si>
  <si>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</si>
  <si>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</si>
  <si>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</si>
  <si>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</si>
  <si>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</si>
  <si>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</si>
  <si>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</si>
  <si>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</si>
  <si>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</si>
  <si>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</si>
  <si>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</si>
  <si>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</si>
  <si>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</si>
  <si>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</si>
  <si>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</si>
  <si>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</si>
  <si>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</si>
  <si>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</si>
  <si>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</si>
  <si>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</si>
  <si>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</si>
  <si>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</si>
  <si>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</si>
  <si>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</si>
  <si>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</si>
  <si>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</si>
  <si>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</si>
  <si>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</si>
  <si>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</si>
  <si>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</si>
  <si>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</si>
  <si>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</si>
  <si>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</si>
  <si>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</si>
  <si>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</si>
  <si>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</si>
  <si>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</si>
  <si>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</si>
  <si>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</si>
  <si>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</si>
  <si>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</si>
  <si>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</si>
  <si>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</si>
  <si>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</si>
  <si>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</si>
  <si>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</si>
  <si>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</si>
  <si>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</si>
  <si>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</si>
  <si>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</si>
  <si>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</si>
  <si>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</si>
  <si>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</si>
  <si>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</si>
  <si>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</si>
  <si>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</si>
  <si>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</si>
  <si>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</si>
  <si>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</si>
  <si>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</si>
  <si>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</si>
  <si>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</si>
  <si>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</si>
  <si>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</si>
  <si>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</si>
  <si>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</si>
  <si>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</si>
  <si>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</si>
  <si>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</si>
  <si>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</si>
  <si>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</si>
  <si>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</si>
  <si>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</si>
  <si>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</si>
  <si>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</si>
  <si>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</si>
  <si>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</si>
  <si>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</si>
  <si>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</si>
  <si>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</si>
  <si>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</si>
  <si>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</si>
  <si>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</si>
  <si>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</si>
  <si>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</si>
  <si>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</si>
  <si>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</si>
  <si>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</si>
  <si>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</si>
  <si>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</si>
  <si>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</si>
  <si>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</si>
  <si>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</si>
  <si>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</si>
  <si>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</si>
  <si>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</si>
  <si>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</si>
  <si>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</si>
  <si>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</si>
  <si>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</si>
  <si>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</si>
  <si>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</si>
  <si>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</si>
  <si>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</si>
  <si>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</si>
  <si>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</si>
  <si>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</si>
  <si>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</si>
  <si>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</si>
  <si>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</si>
  <si>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</si>
  <si>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</si>
  <si>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</si>
  <si>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</si>
  <si>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</si>
  <si>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</si>
  <si>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</si>
  <si>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</si>
  <si>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</si>
  <si>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</si>
  <si>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</si>
  <si>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</si>
  <si>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</si>
  <si>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</si>
  <si>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</si>
  <si>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</si>
  <si>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</si>
  <si>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</si>
  <si>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</si>
  <si>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</si>
  <si>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</si>
  <si>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</si>
  <si>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</si>
  <si>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</si>
  <si>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</si>
  <si>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</si>
  <si>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</si>
  <si>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</si>
  <si>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</si>
  <si>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</si>
  <si>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</si>
  <si>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</si>
  <si>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</si>
  <si>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</si>
  <si>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</si>
  <si>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</si>
  <si>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</si>
  <si>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</si>
  <si>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</si>
  <si>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</si>
  <si>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</si>
  <si>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</si>
  <si>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</si>
  <si>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</si>
  <si>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</si>
  <si>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</si>
  <si>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</si>
  <si>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</si>
  <si>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</si>
  <si>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</si>
  <si>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</si>
  <si>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</si>
  <si>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</si>
  <si>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</si>
  <si>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</si>
  <si>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</si>
  <si>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</si>
  <si>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</si>
  <si>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</si>
  <si>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</si>
  <si>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</si>
  <si>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</si>
  <si>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</si>
  <si>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</si>
  <si>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</si>
  <si>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</si>
  <si>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</si>
  <si>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</si>
  <si>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</si>
  <si>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</si>
  <si>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</si>
  <si>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</si>
  <si>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</si>
  <si>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</si>
  <si>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</si>
  <si>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</si>
  <si>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</si>
  <si>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</si>
  <si>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</si>
  <si>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</si>
  <si>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</si>
  <si>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</si>
  <si>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</si>
  <si>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</si>
  <si>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</si>
  <si>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</si>
  <si>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</si>
  <si>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</si>
  <si>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</si>
  <si>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</si>
  <si>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</si>
  <si>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</si>
  <si>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</si>
  <si>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</si>
  <si>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</si>
  <si>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</si>
  <si>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</si>
  <si>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</si>
  <si>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</si>
  <si>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</si>
  <si>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</si>
  <si>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</si>
  <si>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</si>
  <si>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</si>
  <si>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</si>
  <si>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</si>
  <si>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</si>
  <si>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</si>
  <si>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</si>
  <si>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</si>
  <si>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</si>
  <si>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</si>
  <si>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</si>
  <si>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</si>
  <si>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</si>
  <si>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</si>
  <si>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</si>
  <si>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</si>
  <si>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</si>
  <si>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</si>
  <si>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</si>
  <si>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</si>
  <si>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</si>
  <si>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</si>
  <si>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</si>
  <si>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</si>
  <si>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</si>
  <si>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</si>
  <si>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</si>
  <si>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</si>
  <si>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</si>
  <si>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</si>
  <si>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</si>
  <si>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</si>
  <si>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</si>
  <si>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</si>
  <si>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</si>
  <si>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</si>
  <si>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</si>
  <si>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</si>
  <si>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</si>
  <si>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</si>
  <si>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</si>
  <si>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</si>
  <si>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</si>
  <si>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</si>
  <si>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</si>
  <si>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</si>
  <si>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</si>
  <si>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</si>
  <si>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</si>
  <si>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</si>
  <si>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</si>
  <si>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</si>
  <si>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</si>
  <si>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</si>
  <si>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</si>
  <si>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</si>
  <si>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</si>
  <si>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</si>
  <si>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</si>
  <si>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</si>
  <si>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</si>
  <si>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</si>
  <si>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</si>
  <si>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</si>
  <si>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</si>
  <si>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</si>
  <si>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</si>
  <si>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</si>
  <si>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</si>
  <si>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</si>
  <si>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</si>
  <si>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</si>
  <si>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</si>
  <si>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</si>
  <si>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</si>
  <si>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</si>
  <si>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</si>
  <si>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</si>
  <si>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</si>
  <si>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</si>
  <si>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</si>
  <si>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</si>
  <si>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</si>
  <si>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</si>
  <si>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</si>
  <si>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</si>
  <si>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</si>
  <si>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</si>
  <si>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</si>
  <si>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</si>
  <si>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</si>
  <si>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</si>
  <si>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</si>
  <si>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</si>
  <si>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</si>
  <si>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</si>
  <si>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</si>
  <si>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</si>
  <si>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</si>
  <si>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</si>
  <si>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</si>
  <si>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</si>
  <si>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</si>
  <si>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</si>
  <si>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</si>
  <si>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</si>
  <si>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</si>
  <si>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</si>
  <si>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</si>
  <si>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</si>
  <si>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</si>
  <si>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</si>
  <si>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</si>
  <si>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</si>
  <si>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</si>
  <si>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</si>
  <si>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</si>
  <si>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</si>
  <si>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</si>
  <si>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</si>
  <si>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</si>
  <si>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</si>
  <si>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</si>
  <si>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</si>
  <si>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</si>
  <si>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</si>
  <si>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</si>
  <si>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</si>
  <si>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</si>
  <si>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</si>
  <si>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</si>
  <si>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</si>
  <si>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</si>
  <si>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</si>
  <si>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</si>
  <si>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</si>
  <si>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</si>
  <si>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</si>
  <si>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</si>
  <si>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</si>
  <si>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</si>
  <si>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</si>
  <si>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</si>
  <si>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</si>
  <si>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</si>
  <si>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</si>
  <si>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</si>
  <si>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</si>
  <si>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</si>
  <si>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</si>
  <si>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</si>
  <si>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</si>
  <si>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</si>
  <si>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</si>
  <si>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</si>
  <si>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</si>
  <si>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</si>
  <si>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</si>
  <si>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</si>
  <si>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</si>
  <si>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</si>
  <si>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</si>
  <si>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</si>
  <si>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</si>
  <si>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</si>
  <si>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</si>
  <si>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</si>
  <si>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</si>
  <si>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</si>
  <si>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</si>
  <si>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</si>
  <si>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</si>
  <si>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</si>
  <si>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</si>
  <si>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</si>
  <si>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</si>
  <si>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</si>
  <si>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</si>
  <si>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</si>
  <si>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</si>
  <si>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</si>
  <si>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</si>
  <si>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</si>
  <si>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</si>
  <si>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</si>
  <si>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</si>
  <si>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</si>
  <si>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</si>
  <si>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</si>
  <si>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</si>
  <si>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</si>
  <si>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</si>
  <si>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</si>
  <si>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</si>
  <si>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</si>
  <si>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</si>
  <si>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</si>
  <si>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</si>
  <si>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</si>
  <si>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</si>
  <si>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</si>
  <si>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</si>
  <si>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</si>
  <si>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</si>
  <si>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</si>
  <si>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</si>
  <si>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</si>
  <si>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</si>
  <si>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</si>
  <si>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</si>
  <si>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</si>
  <si>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</si>
  <si>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</si>
  <si>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</si>
  <si>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</si>
  <si>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</si>
  <si>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</si>
  <si>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</si>
  <si>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</si>
  <si>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</si>
  <si>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</si>
  <si>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</si>
  <si>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</si>
  <si>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</si>
  <si>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</si>
  <si>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</si>
  <si>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</si>
  <si>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</si>
  <si>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</si>
  <si>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</si>
  <si>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</si>
  <si>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</si>
  <si>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</si>
  <si>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</si>
  <si>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</si>
  <si>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</si>
  <si>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</si>
  <si>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</si>
  <si>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</si>
  <si>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</si>
  <si>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</si>
  <si>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</si>
  <si>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</si>
  <si>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</si>
  <si>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</si>
  <si>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</si>
  <si>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</si>
  <si>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</si>
  <si>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</si>
  <si>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</si>
  <si>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</si>
  <si>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</si>
  <si>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</si>
  <si>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</si>
  <si>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</si>
  <si>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</si>
  <si>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</si>
  <si>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</si>
  <si>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</si>
  <si>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</si>
  <si>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</si>
  <si>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</si>
  <si>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</si>
  <si>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</si>
  <si>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</si>
  <si>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</si>
  <si>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</si>
  <si>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</si>
  <si>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</si>
  <si>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</si>
  <si>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</si>
  <si>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</si>
  <si>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</si>
  <si>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</si>
  <si>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</si>
  <si>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</si>
  <si>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</si>
  <si>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</si>
  <si>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</si>
  <si>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</si>
  <si>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</si>
  <si>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</si>
  <si>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</si>
  <si>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</si>
  <si>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</si>
  <si>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</si>
  <si>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</si>
  <si>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</si>
  <si>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</si>
  <si>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</si>
  <si>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</si>
  <si>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</si>
  <si>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</si>
  <si>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</si>
  <si>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</si>
  <si>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</si>
  <si>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</si>
  <si>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</si>
  <si>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</si>
  <si>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</si>
  <si>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</si>
  <si>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</si>
  <si>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</si>
  <si>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</si>
  <si>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</si>
  <si>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</si>
  <si>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</si>
  <si>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</si>
  <si>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</si>
  <si>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</si>
  <si>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</si>
  <si>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</si>
  <si>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</si>
  <si>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</si>
  <si>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</si>
  <si>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</si>
  <si>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</si>
  <si>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</si>
  <si>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</si>
  <si>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</si>
  <si>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</si>
  <si>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</si>
  <si>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</si>
  <si>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</si>
  <si>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</si>
  <si>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</si>
  <si>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</si>
  <si>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</si>
  <si>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</si>
  <si>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</si>
  <si>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</si>
  <si>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</si>
  <si>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</si>
  <si>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</si>
  <si>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</si>
  <si>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</si>
  <si>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</si>
  <si>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</si>
  <si>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</si>
  <si>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</si>
  <si>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</si>
  <si>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</si>
  <si>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</si>
  <si>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</si>
  <si>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</si>
  <si>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</si>
  <si>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</si>
  <si>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</si>
  <si>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</si>
  <si>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</si>
  <si>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</si>
  <si>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</si>
  <si>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</si>
  <si>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</si>
  <si>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</si>
  <si>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</si>
  <si>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</si>
  <si>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</si>
  <si>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</si>
  <si>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</si>
  <si>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</si>
  <si>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</si>
  <si>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</si>
  <si>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</si>
  <si>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</si>
  <si>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</si>
  <si>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</si>
  <si>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</si>
  <si>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</si>
  <si>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</si>
  <si>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</si>
  <si>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</si>
  <si>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</si>
  <si>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</si>
  <si>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</si>
  <si>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</si>
  <si>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</si>
  <si>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</si>
  <si>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</si>
  <si>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</si>
  <si>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</si>
  <si>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</si>
  <si>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</si>
  <si>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</si>
  <si>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</si>
  <si>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</si>
  <si>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</si>
  <si>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</si>
  <si>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</si>
  <si>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</si>
  <si>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</si>
  <si>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</si>
  <si>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</si>
  <si>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</si>
  <si>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</si>
  <si>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</si>
  <si>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</si>
  <si>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</si>
  <si>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</si>
  <si>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</si>
  <si>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</si>
  <si>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</si>
  <si>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</si>
  <si>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</si>
  <si>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</si>
  <si>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</si>
  <si>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</si>
  <si>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</si>
  <si>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</si>
  <si>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</si>
  <si>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</si>
  <si>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</si>
  <si>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</si>
  <si>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</si>
  <si>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</si>
  <si>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</si>
  <si>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</si>
  <si>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</si>
  <si>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</si>
  <si>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</si>
  <si>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</si>
  <si>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</si>
  <si>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</si>
  <si>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</si>
  <si>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</si>
  <si>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</si>
  <si>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</si>
  <si>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</si>
  <si>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</si>
  <si>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</si>
  <si>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</si>
  <si>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</si>
  <si>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</si>
  <si>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</si>
  <si>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</si>
  <si>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</si>
  <si>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</si>
  <si>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</si>
  <si>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</si>
  <si>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</si>
  <si>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</si>
  <si>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</si>
  <si>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</si>
  <si>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</si>
  <si>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</si>
  <si>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</si>
  <si>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</si>
  <si>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</si>
  <si>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</si>
  <si>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</si>
  <si>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</si>
  <si>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</si>
  <si>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</si>
  <si>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</si>
  <si>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</si>
  <si>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</si>
  <si>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</si>
  <si>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</si>
  <si>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</si>
  <si>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</si>
  <si>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</si>
  <si>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</si>
  <si>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</si>
  <si>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</si>
  <si>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</si>
  <si>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</si>
  <si>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</si>
  <si>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</si>
  <si>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</si>
  <si>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</si>
  <si>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</si>
  <si>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</si>
  <si>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</si>
  <si>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</si>
  <si>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</si>
  <si>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</si>
  <si>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</si>
  <si>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</si>
  <si>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</si>
  <si>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</si>
  <si>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</si>
  <si>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</si>
  <si>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</si>
  <si>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</si>
  <si>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</si>
  <si>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</si>
  <si>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</si>
  <si>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</si>
  <si>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</si>
  <si>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</si>
  <si>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</si>
  <si>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</si>
  <si>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</si>
  <si>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</si>
  <si>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</si>
  <si>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</si>
  <si>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</si>
  <si>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</si>
  <si>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</si>
  <si>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</si>
  <si>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</si>
  <si>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</si>
  <si>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</si>
  <si>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</si>
  <si>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</si>
  <si>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</si>
  <si>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</si>
  <si>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</si>
  <si>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</si>
  <si>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</si>
  <si>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</si>
  <si>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</si>
  <si>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</si>
  <si>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</si>
  <si>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</si>
  <si>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</si>
  <si>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</si>
  <si>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</si>
  <si>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</si>
  <si>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</si>
  <si>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</si>
  <si>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</si>
  <si>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</si>
  <si>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</si>
  <si>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</si>
  <si>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</si>
  <si>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</si>
  <si>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</si>
  <si>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</si>
  <si>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</si>
  <si>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</si>
  <si>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</si>
  <si>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</si>
  <si>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</si>
  <si>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</si>
  <si>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</si>
  <si>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</si>
  <si>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</si>
  <si>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</si>
  <si>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</si>
  <si>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</si>
  <si>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</si>
  <si>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</si>
  <si>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</si>
  <si>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</si>
  <si>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</si>
  <si>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</si>
  <si>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</si>
  <si>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</si>
  <si>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</si>
  <si>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</si>
  <si>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</si>
  <si>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</si>
  <si>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</si>
  <si>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</si>
  <si>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</si>
  <si>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</si>
  <si>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</si>
  <si>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</si>
  <si>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</si>
  <si>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</si>
  <si>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</si>
  <si>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</si>
  <si>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</si>
  <si>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</si>
  <si>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</si>
  <si>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</si>
  <si>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</si>
  <si>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</si>
  <si>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</si>
  <si>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</si>
  <si>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</si>
  <si>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</si>
  <si>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</si>
  <si>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</si>
  <si>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</si>
  <si>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</si>
  <si>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</si>
  <si>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</si>
  <si>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</si>
  <si>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</si>
  <si>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</si>
  <si>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</si>
  <si>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</si>
  <si>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</si>
  <si>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</si>
  <si>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</si>
  <si>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</si>
  <si>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</si>
  <si>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</si>
  <si>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</si>
  <si>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</si>
  <si>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</si>
  <si>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</si>
  <si>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</si>
  <si>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</si>
  <si>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</si>
  <si>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</si>
  <si>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</si>
  <si>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</si>
  <si>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</si>
  <si>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</si>
  <si>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</si>
  <si>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</si>
  <si>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</si>
  <si>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</si>
  <si>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</si>
  <si>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</si>
  <si>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</si>
  <si>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</si>
  <si>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</si>
  <si>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</si>
  <si>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</si>
  <si>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</si>
  <si>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</si>
  <si>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</si>
  <si>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</si>
  <si>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</si>
  <si>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</si>
  <si>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</si>
  <si>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</si>
  <si>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</si>
  <si>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</si>
  <si>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</si>
  <si>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</si>
  <si>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</si>
  <si>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</si>
  <si>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</si>
  <si>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</si>
  <si>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</si>
  <si>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</si>
  <si>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</si>
  <si>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</si>
  <si>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</si>
  <si>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</si>
  <si>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</si>
  <si>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</si>
  <si>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</si>
  <si>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</si>
  <si>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</si>
  <si>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</si>
  <si>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</si>
  <si>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</si>
  <si>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</si>
  <si>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</si>
  <si>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</si>
  <si>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</si>
  <si>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</si>
  <si>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</si>
  <si>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</si>
  <si>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</si>
  <si>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</si>
  <si>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</si>
  <si>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</si>
  <si>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</si>
  <si>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</si>
  <si>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</si>
  <si>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</si>
  <si>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</si>
  <si>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</si>
  <si>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</si>
  <si>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</si>
  <si>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</si>
  <si>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</si>
  <si>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</si>
  <si>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</si>
  <si>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</si>
  <si>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</si>
  <si>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</si>
  <si>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</si>
  <si>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</si>
  <si>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</si>
  <si>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</si>
  <si>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</si>
  <si>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</si>
  <si>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</si>
  <si>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</si>
  <si>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</si>
  <si>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</si>
  <si>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</si>
  <si>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</si>
  <si>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</si>
  <si>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</si>
  <si>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</si>
  <si>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</si>
  <si>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</si>
  <si>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</si>
  <si>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</si>
  <si>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</si>
  <si>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</si>
  <si>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</si>
  <si>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</si>
  <si>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</si>
  <si>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</si>
  <si>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</si>
  <si>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</si>
  <si>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</si>
  <si>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</si>
  <si>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</si>
  <si>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</si>
  <si>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</si>
  <si>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</si>
  <si>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</si>
  <si>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</si>
  <si>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</si>
  <si>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</si>
  <si>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</si>
  <si>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</si>
  <si>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</si>
  <si>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</si>
  <si>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</si>
  <si>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</si>
  <si>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</si>
  <si>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</si>
  <si>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</si>
  <si>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</si>
  <si>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</si>
  <si>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</si>
  <si>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</si>
  <si>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</si>
  <si>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</si>
  <si>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</si>
  <si>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</si>
  <si>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</si>
  <si>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</si>
  <si>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</si>
  <si>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</si>
  <si>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</si>
  <si>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</si>
  <si>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</si>
  <si>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</si>
  <si>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</si>
  <si>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</si>
  <si>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</si>
  <si>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</si>
  <si>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</si>
  <si>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</si>
  <si>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</si>
  <si>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</si>
  <si>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</si>
  <si>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</si>
  <si>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</si>
  <si>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</si>
  <si>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</si>
  <si>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</si>
  <si>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</si>
  <si>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</si>
  <si>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</si>
  <si>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</si>
  <si>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</si>
  <si>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</si>
  <si>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</si>
  <si>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</si>
  <si>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</si>
  <si>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</si>
  <si>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</si>
  <si>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</si>
  <si>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</si>
  <si>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</si>
  <si>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</si>
  <si>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</si>
  <si>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</si>
  <si>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</si>
  <si>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</si>
  <si>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</si>
  <si>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</si>
  <si>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</si>
  <si>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</si>
  <si>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</si>
  <si>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</si>
  <si>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</si>
  <si>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</si>
  <si>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</si>
  <si>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</si>
  <si>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</si>
  <si>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</si>
  <si>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</si>
  <si>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</si>
  <si>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</si>
  <si>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</si>
  <si>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</si>
  <si>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</si>
  <si>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</si>
  <si>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</si>
  <si>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</si>
  <si>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</si>
  <si>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</si>
  <si>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</si>
  <si>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</si>
  <si>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</si>
  <si>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</si>
  <si>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</si>
  <si>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</si>
  <si>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</si>
  <si>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</si>
  <si>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</si>
  <si>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</si>
  <si>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</si>
  <si>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</si>
  <si>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</si>
  <si>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</si>
  <si>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</si>
  <si>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</si>
  <si>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</si>
  <si>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</si>
  <si>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</si>
  <si>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</si>
  <si>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</si>
  <si>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</si>
  <si>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</si>
  <si>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</si>
  <si>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</si>
  <si>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</si>
  <si>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</si>
  <si>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</si>
  <si>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</si>
  <si>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</si>
  <si>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</si>
  <si>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</si>
  <si>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</si>
  <si>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</si>
  <si>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</si>
  <si>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</si>
  <si>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</si>
  <si>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</si>
  <si>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</si>
  <si>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</si>
  <si>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</si>
  <si>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</si>
  <si>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</si>
  <si>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</si>
  <si>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</si>
  <si>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</si>
  <si>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</si>
  <si>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</si>
  <si>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</si>
  <si>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</si>
  <si>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</si>
  <si>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</si>
  <si>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</si>
  <si>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</si>
  <si>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</si>
  <si>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</si>
  <si>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</si>
  <si>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</si>
  <si>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</si>
  <si>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</si>
  <si>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</si>
  <si>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</si>
  <si>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</si>
  <si>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</si>
  <si>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</si>
  <si>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</si>
  <si>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</si>
  <si>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</si>
  <si>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</si>
  <si>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</si>
  <si>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</si>
  <si>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</si>
  <si>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</si>
  <si>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</si>
  <si>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</si>
  <si>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</si>
  <si>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</si>
  <si>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</si>
  <si>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</si>
  <si>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</si>
  <si>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</si>
  <si>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</si>
  <si>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</si>
  <si>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</si>
  <si>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</si>
  <si>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</si>
  <si>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</si>
  <si>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</si>
  <si>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</si>
  <si>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</si>
  <si>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</si>
  <si>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</si>
  <si>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</si>
  <si>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</si>
  <si>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</si>
  <si>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</si>
  <si>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</si>
  <si>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</si>
  <si>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</si>
  <si>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</si>
  <si>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</si>
  <si>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</si>
  <si>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</si>
  <si>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</si>
  <si>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</si>
  <si>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</si>
  <si>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</si>
  <si>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</si>
  <si>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</si>
  <si>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</si>
  <si>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</si>
  <si>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</si>
  <si>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</si>
  <si>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</si>
  <si>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</si>
  <si>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</si>
  <si>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</si>
  <si>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</si>
  <si>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</si>
  <si>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</si>
  <si>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</si>
  <si>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</si>
  <si>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</si>
  <si>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</si>
  <si>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</si>
  <si>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</si>
  <si>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</si>
  <si>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</si>
  <si>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</si>
  <si>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</si>
  <si>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</si>
  <si>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</si>
  <si>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</si>
  <si>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</si>
  <si>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</si>
  <si>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</si>
  <si>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</si>
  <si>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</si>
  <si>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</si>
  <si>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</si>
  <si>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</si>
  <si>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</si>
  <si>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</si>
  <si>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</si>
  <si>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</si>
  <si>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</si>
  <si>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</si>
  <si>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</si>
  <si>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</si>
  <si>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</si>
  <si>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</si>
  <si>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</si>
  <si>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</si>
  <si>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</si>
  <si>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</si>
  <si>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</si>
  <si>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</si>
  <si>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</si>
  <si>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</si>
  <si>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</si>
  <si>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</si>
  <si>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</si>
  <si>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</si>
  <si>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</si>
  <si>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</si>
  <si>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</si>
  <si>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</si>
  <si>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</si>
  <si>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</si>
  <si>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</si>
  <si>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</si>
  <si>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</si>
  <si>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</si>
  <si>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</si>
  <si>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</si>
  <si>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</si>
  <si>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</si>
  <si>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</si>
  <si>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</si>
  <si>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</si>
  <si>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</si>
  <si>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</si>
  <si>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</si>
  <si>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</si>
  <si>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</si>
  <si>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</si>
  <si>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</si>
  <si>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</si>
  <si>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</si>
  <si>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</si>
  <si>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</si>
  <si>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</si>
  <si>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</si>
  <si>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</si>
  <si>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</si>
  <si>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</si>
  <si>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</si>
  <si>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</si>
  <si>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</si>
  <si>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</si>
  <si>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</si>
  <si>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</si>
  <si>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</si>
  <si>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</si>
  <si>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</si>
  <si>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</si>
  <si>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</si>
  <si>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</si>
  <si>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</si>
  <si>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</si>
  <si>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</si>
  <si>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</si>
  <si>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</si>
  <si>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</si>
  <si>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</si>
  <si>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</si>
  <si>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</si>
  <si>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</si>
  <si>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</si>
  <si>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</si>
  <si>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</si>
  <si>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</si>
  <si>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</si>
  <si>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</si>
  <si>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</si>
  <si>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</si>
  <si>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</si>
  <si>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</si>
  <si>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</si>
  <si>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</si>
  <si>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</si>
  <si>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</si>
  <si>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</si>
  <si>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</si>
  <si>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</si>
  <si>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</si>
  <si>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</si>
  <si>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</si>
  <si>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</si>
  <si>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</si>
  <si>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</si>
  <si>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</si>
  <si>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</si>
  <si>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</si>
  <si>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</si>
  <si>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</si>
  <si>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</si>
  <si>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</si>
  <si>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</si>
  <si>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</si>
  <si>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</si>
  <si>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</si>
  <si>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</si>
  <si>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</si>
  <si>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</si>
  <si>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</si>
  <si>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</si>
  <si>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</si>
  <si>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</si>
  <si>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</si>
  <si>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</si>
  <si>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</si>
  <si>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</si>
  <si>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</si>
  <si>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</si>
  <si>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</si>
  <si>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</si>
  <si>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</si>
  <si>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</si>
  <si>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</si>
  <si>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</si>
  <si>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</si>
  <si>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</si>
  <si>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</si>
  <si>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</si>
  <si>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</si>
  <si>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</si>
  <si>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</si>
  <si>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</si>
  <si>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</si>
  <si>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</si>
  <si>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</si>
  <si>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</si>
  <si>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</si>
  <si>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</si>
  <si>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</si>
  <si>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</si>
  <si>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</si>
  <si>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</si>
  <si>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</si>
  <si>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</si>
  <si>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</si>
  <si>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</si>
  <si>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</si>
  <si>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</si>
  <si>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</si>
  <si>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</si>
  <si>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</si>
  <si>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</si>
  <si>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</si>
  <si>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</si>
  <si>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</si>
  <si>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</si>
  <si>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</si>
  <si>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</si>
  <si>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</si>
  <si>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</si>
  <si>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</si>
  <si>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</si>
  <si>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</si>
  <si>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</si>
  <si>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</si>
  <si>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</si>
  <si>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</si>
  <si>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</si>
  <si>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</si>
  <si>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</si>
  <si>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</si>
  <si>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</si>
  <si>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</si>
  <si>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</si>
  <si>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</si>
  <si>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</si>
  <si>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</si>
  <si>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</si>
  <si>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</si>
  <si>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</si>
  <si>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</si>
  <si>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</si>
  <si>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</si>
  <si>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</si>
  <si>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</si>
  <si>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</si>
  <si>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</si>
  <si>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</si>
  <si>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</si>
  <si>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</si>
  <si>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</si>
  <si>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</si>
  <si>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</si>
  <si>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</si>
  <si>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</si>
  <si>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</si>
  <si>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</si>
  <si>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</si>
  <si>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</si>
  <si>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</si>
  <si>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</si>
  <si>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</si>
  <si>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</si>
  <si>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</si>
  <si>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</si>
  <si>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</si>
  <si>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</si>
  <si>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</si>
  <si>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</si>
  <si>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</si>
  <si>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</si>
  <si>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</si>
  <si>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</si>
  <si>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</si>
  <si>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</si>
  <si>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</si>
  <si>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</si>
  <si>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</si>
  <si>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</si>
  <si>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</si>
  <si>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</si>
  <si>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</si>
  <si>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</si>
  <si>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</si>
  <si>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</si>
  <si>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</si>
  <si>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</si>
  <si>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</si>
  <si>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</si>
  <si>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</si>
  <si>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</si>
  <si>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</si>
  <si>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</si>
  <si>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</si>
  <si>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</si>
  <si>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</si>
  <si>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</si>
  <si>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</si>
  <si>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</si>
  <si>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</si>
  <si>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</si>
  <si>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</si>
  <si>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</si>
  <si>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</si>
  <si>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</si>
  <si>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</si>
  <si>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</si>
  <si>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</si>
  <si>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</si>
  <si>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</si>
  <si>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</si>
  <si>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</si>
  <si>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</si>
  <si>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</si>
  <si>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</si>
  <si>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</si>
  <si>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</si>
  <si>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</si>
  <si>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</si>
  <si>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</si>
  <si>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</si>
  <si>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</si>
  <si>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</si>
  <si>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</si>
  <si>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</si>
  <si>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</si>
  <si>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</si>
  <si>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</si>
  <si>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</si>
  <si>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</si>
  <si>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</si>
  <si>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</si>
  <si>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</si>
  <si>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</si>
  <si>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</si>
  <si>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</si>
  <si>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</si>
  <si>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</si>
  <si>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</si>
  <si>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</si>
  <si>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</si>
  <si>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</si>
  <si>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</si>
  <si>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</si>
  <si>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</si>
  <si>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</si>
  <si>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</si>
  <si>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</si>
  <si>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</si>
  <si>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</si>
  <si>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</si>
  <si>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</si>
  <si>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</si>
  <si>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</si>
  <si>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</si>
  <si>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</si>
  <si>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</si>
  <si>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</si>
  <si>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</si>
  <si>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</si>
  <si>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</si>
  <si>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</si>
  <si>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</si>
  <si>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</si>
  <si>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</si>
  <si>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</si>
  <si>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</si>
  <si>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</si>
  <si>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</si>
  <si>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</si>
  <si>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</si>
  <si>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</si>
  <si>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</si>
  <si>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</si>
  <si>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</si>
  <si>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</si>
  <si>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</si>
  <si>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</si>
  <si>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</si>
  <si>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</si>
  <si>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</si>
  <si>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</si>
  <si>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</si>
  <si>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</si>
  <si>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</si>
  <si>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</si>
  <si>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</si>
  <si>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</si>
  <si>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</si>
  <si>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</si>
  <si>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</si>
  <si>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</si>
  <si>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</si>
  <si>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</si>
  <si>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</si>
  <si>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</si>
  <si>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</si>
  <si>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</si>
  <si>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</si>
  <si>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</si>
  <si>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</si>
  <si>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</si>
  <si>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</si>
  <si>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</si>
  <si>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</si>
  <si>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</si>
  <si>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</si>
  <si>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</si>
  <si>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</si>
  <si>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</si>
  <si>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</si>
  <si>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</si>
  <si>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</si>
  <si>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</si>
  <si>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</si>
  <si>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</si>
  <si>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</si>
  <si>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</si>
  <si>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</si>
  <si>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</si>
  <si>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</si>
  <si>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</si>
  <si>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</si>
  <si>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</si>
  <si>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</si>
  <si>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</si>
  <si>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</si>
  <si>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</si>
  <si>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</si>
  <si>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</si>
  <si>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</si>
  <si>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</si>
  <si>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</si>
  <si>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</si>
  <si>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</si>
  <si>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</si>
  <si>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</si>
  <si>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</si>
  <si>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</si>
  <si>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</si>
  <si>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</si>
  <si>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</si>
  <si>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</si>
  <si>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</si>
  <si>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</si>
  <si>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</si>
  <si>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</si>
  <si>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</si>
  <si>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</si>
  <si>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</si>
  <si>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</si>
  <si>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</si>
  <si>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</si>
  <si>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</si>
  <si>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</si>
  <si>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</si>
  <si>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</si>
  <si>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</si>
  <si>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</si>
  <si>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</si>
  <si>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</si>
  <si>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</si>
  <si>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</si>
  <si>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</si>
  <si>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</si>
  <si>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</si>
  <si>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</si>
  <si>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</si>
  <si>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</si>
  <si>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</si>
  <si>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</si>
  <si>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</si>
  <si>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</si>
  <si>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</si>
  <si>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</si>
  <si>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</si>
  <si>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</si>
  <si>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</si>
  <si>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</si>
  <si>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</si>
  <si>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</si>
  <si>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</si>
  <si>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</si>
  <si>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</si>
  <si>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</si>
  <si>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</si>
  <si>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</si>
  <si>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</si>
  <si>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</si>
  <si>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</si>
  <si>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</si>
  <si>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</si>
  <si>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</si>
  <si>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</si>
  <si>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</si>
  <si>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</si>
  <si>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</si>
  <si>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</si>
  <si>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</si>
  <si>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</si>
  <si>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</si>
  <si>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</si>
  <si>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</si>
  <si>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</si>
  <si>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</si>
  <si>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</si>
  <si>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</si>
  <si>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</si>
  <si>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</si>
  <si>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</si>
  <si>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</si>
  <si>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</si>
  <si>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</si>
  <si>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</si>
  <si>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</si>
  <si>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</si>
  <si>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</si>
  <si>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</si>
  <si>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</si>
  <si>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</si>
  <si>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</si>
  <si>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</si>
  <si>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</si>
  <si>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</si>
  <si>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</si>
  <si>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</si>
  <si>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</si>
  <si>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</si>
  <si>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</si>
  <si>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</si>
  <si>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</si>
  <si>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</si>
  <si>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</si>
  <si>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</si>
  <si>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</si>
  <si>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</si>
  <si>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</si>
  <si>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</si>
  <si>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</si>
  <si>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</si>
  <si>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</si>
  <si>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</si>
  <si>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</si>
  <si>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</si>
  <si>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</si>
  <si>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</si>
  <si>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</si>
  <si>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</si>
  <si>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</si>
  <si>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</si>
  <si>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</si>
  <si>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</si>
  <si>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</si>
  <si>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</si>
  <si>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</si>
  <si>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</si>
  <si>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</si>
  <si>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</si>
  <si>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</si>
  <si>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</si>
  <si>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</si>
  <si>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</si>
  <si>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</si>
  <si>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</si>
  <si>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</si>
  <si>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</si>
  <si>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</si>
  <si>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</si>
  <si>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</si>
  <si>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</si>
  <si>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</si>
  <si>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</si>
  <si>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</si>
  <si>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</si>
  <si>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</si>
  <si>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</si>
  <si>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</si>
  <si>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</si>
  <si>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</si>
  <si>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</si>
  <si>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</si>
  <si>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</si>
  <si>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</si>
  <si>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</si>
  <si>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</si>
  <si>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</si>
  <si>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</si>
  <si>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</si>
  <si>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</si>
  <si>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</si>
  <si>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</si>
  <si>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</si>
  <si>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</si>
  <si>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</si>
  <si>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</si>
  <si>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</si>
  <si>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</si>
  <si>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</si>
  <si>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</si>
  <si>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</si>
  <si>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</si>
  <si>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</si>
  <si>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</si>
  <si>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</si>
  <si>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</si>
  <si>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</si>
  <si>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</si>
  <si>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</si>
  <si>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</si>
  <si>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</si>
  <si>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</si>
  <si>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</si>
  <si>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</si>
  <si>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</si>
  <si>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</si>
  <si>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</si>
  <si>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</si>
  <si>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</si>
  <si>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</si>
  <si>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</si>
  <si>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</si>
  <si>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</si>
  <si>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</si>
  <si>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</si>
  <si>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</si>
  <si>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</si>
  <si>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</si>
  <si>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</si>
  <si>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</si>
  <si>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</si>
  <si>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</si>
  <si>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</si>
  <si>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</si>
  <si>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</si>
  <si>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</si>
  <si>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</si>
  <si>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</si>
  <si>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</si>
  <si>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</si>
  <si>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</si>
  <si>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</si>
  <si>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</si>
  <si>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</si>
  <si>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</si>
  <si>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</si>
  <si>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</si>
  <si>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</si>
  <si>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</si>
  <si>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</si>
  <si>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</si>
  <si>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</si>
  <si>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</si>
  <si>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</si>
  <si>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</si>
  <si>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</si>
  <si>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</si>
  <si>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</si>
  <si>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</si>
  <si>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</si>
  <si>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</si>
  <si>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</si>
  <si>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</si>
  <si>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</si>
  <si>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</si>
  <si>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</si>
  <si>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</si>
  <si>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</si>
  <si>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</si>
  <si>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</si>
  <si>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</si>
  <si>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</si>
  <si>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</si>
  <si>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</si>
  <si>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</si>
  <si>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</si>
  <si>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</si>
  <si>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</si>
  <si>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</si>
  <si>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</si>
  <si>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</si>
  <si>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</si>
  <si>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</si>
  <si>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</si>
  <si>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</si>
  <si>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</si>
  <si>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</si>
  <si>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</si>
  <si>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</si>
  <si>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</si>
  <si>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</si>
  <si>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</si>
  <si>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</si>
  <si>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</si>
  <si>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</si>
  <si>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</si>
  <si>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</si>
  <si>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</si>
  <si>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</si>
  <si>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</si>
  <si>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</si>
  <si>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</si>
  <si>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</si>
  <si>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</si>
  <si>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</si>
  <si>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</si>
  <si>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</si>
  <si>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</si>
  <si>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</si>
  <si>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</si>
  <si>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</si>
  <si>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</si>
  <si>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</si>
  <si>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</si>
  <si>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</si>
  <si>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</si>
  <si>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</si>
  <si>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</si>
  <si>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</si>
  <si>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</si>
  <si>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</si>
  <si>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</si>
  <si>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</si>
  <si>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</si>
  <si>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</si>
  <si>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</si>
  <si>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</si>
  <si>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</si>
  <si>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</si>
  <si>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</si>
  <si>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</si>
  <si>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</si>
  <si>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</si>
  <si>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</si>
  <si>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</si>
  <si>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</si>
  <si>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</si>
  <si>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</si>
  <si>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</si>
  <si>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</si>
  <si>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</si>
  <si>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</si>
  <si>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</si>
  <si>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</si>
  <si>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</si>
  <si>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</si>
  <si>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</si>
  <si>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</si>
  <si>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</si>
  <si>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</si>
  <si>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</si>
  <si>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</si>
  <si>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</si>
  <si>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</si>
  <si>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</si>
  <si>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</si>
  <si>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</si>
  <si>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</si>
  <si>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</si>
  <si>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</si>
  <si>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</si>
  <si>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</si>
  <si>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</si>
  <si>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</si>
  <si>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</si>
  <si>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</si>
  <si>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</si>
  <si>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</si>
  <si>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</si>
  <si>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</si>
  <si>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</si>
  <si>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</si>
  <si>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</si>
  <si>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</si>
  <si>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</si>
  <si>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</si>
  <si>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</si>
  <si>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</si>
  <si>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</si>
  <si>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</si>
  <si>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</si>
  <si>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</si>
  <si>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</si>
  <si>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</si>
  <si>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</si>
  <si>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</si>
  <si>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</si>
  <si>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</si>
  <si>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</si>
  <si>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</si>
  <si>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</si>
  <si>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</si>
  <si>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</si>
  <si>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</si>
  <si>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</si>
  <si>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</si>
  <si>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</si>
  <si>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</si>
  <si>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</si>
  <si>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</si>
  <si>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</si>
  <si>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</si>
  <si>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</si>
  <si>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</si>
  <si>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</si>
  <si>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</si>
  <si>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</si>
  <si>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</si>
  <si>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</si>
  <si>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</si>
  <si>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</si>
  <si>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</si>
  <si>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</si>
  <si>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</si>
  <si>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</si>
  <si>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</si>
  <si>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</si>
  <si>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</si>
  <si>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</si>
  <si>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</si>
  <si>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</si>
  <si>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</si>
  <si>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</si>
  <si>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</si>
  <si>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</si>
  <si>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</si>
  <si>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</si>
  <si>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</si>
  <si>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</si>
  <si>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</si>
  <si>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</si>
  <si>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</si>
  <si>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</si>
  <si>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</si>
  <si>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</si>
  <si>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</si>
  <si>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</si>
  <si>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</si>
  <si>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</si>
  <si>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</si>
  <si>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</si>
  <si>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</si>
  <si>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</si>
  <si>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</si>
  <si>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</si>
  <si>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</si>
  <si>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</si>
  <si>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</si>
  <si>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</si>
  <si>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</si>
  <si>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</si>
  <si>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</si>
  <si>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</si>
  <si>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</si>
  <si>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</si>
  <si>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</si>
  <si>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</si>
  <si>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</si>
  <si>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</si>
  <si>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</si>
  <si>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</si>
  <si>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</si>
  <si>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</si>
  <si>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</si>
  <si>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</si>
  <si>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</si>
  <si>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</si>
  <si>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</si>
  <si>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</si>
  <si>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</si>
  <si>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</si>
  <si>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</si>
  <si>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</si>
  <si>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</si>
  <si>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</si>
  <si>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</si>
  <si>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</si>
  <si>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</si>
  <si>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</si>
  <si>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</si>
  <si>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</si>
  <si>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</si>
  <si>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</si>
  <si>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</si>
  <si>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</si>
  <si>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</si>
  <si>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</si>
  <si>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</si>
  <si>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</si>
  <si>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</si>
  <si>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</si>
  <si>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</si>
  <si>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</si>
  <si>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</si>
  <si>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</si>
  <si>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</si>
  <si>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</si>
  <si>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</si>
  <si>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</si>
  <si>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</si>
  <si>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</si>
  <si>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</si>
  <si>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</si>
  <si>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</si>
  <si>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</si>
  <si>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</si>
  <si>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</si>
  <si>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</si>
  <si>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</si>
  <si>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</si>
  <si>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</si>
  <si>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</si>
  <si>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</si>
  <si>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</si>
  <si>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</si>
  <si>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</si>
  <si>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</si>
  <si>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</si>
  <si>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</si>
  <si>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</si>
  <si>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</si>
  <si>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</si>
  <si>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</si>
  <si>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</si>
  <si>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</si>
  <si>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</si>
  <si>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</si>
  <si>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</si>
  <si>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</si>
  <si>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</si>
  <si>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</si>
  <si>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</si>
  <si>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</si>
  <si>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</si>
  <si>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</si>
  <si>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</si>
  <si>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</si>
  <si>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</si>
  <si>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</si>
  <si>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</si>
  <si>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</si>
  <si>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</si>
  <si>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</si>
  <si>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</si>
  <si>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</si>
  <si>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</si>
  <si>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</si>
  <si>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</si>
  <si>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</si>
  <si>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</si>
  <si>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</si>
  <si>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</si>
  <si>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</si>
  <si>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</si>
  <si>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</si>
  <si>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</si>
  <si>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</si>
  <si>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</si>
  <si>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</si>
  <si>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</si>
  <si>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</si>
  <si>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</si>
  <si>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</si>
  <si>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</si>
  <si>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</si>
  <si>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</si>
  <si>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</si>
  <si>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</si>
  <si>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</si>
  <si>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</si>
  <si>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</si>
  <si>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</si>
  <si>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</si>
  <si>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</si>
  <si>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</si>
  <si>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</si>
  <si>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</si>
  <si>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</si>
  <si>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</si>
  <si>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</si>
  <si>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</si>
  <si>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</si>
  <si>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</si>
  <si>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</si>
  <si>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</si>
  <si>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</si>
  <si>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</si>
  <si>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</si>
  <si>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</si>
  <si>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</si>
  <si>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</si>
  <si>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</si>
  <si>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</si>
  <si>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</si>
  <si>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</si>
  <si>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</si>
  <si>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</si>
  <si>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</si>
  <si>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</si>
  <si>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</si>
  <si>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</si>
  <si>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</si>
  <si>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</si>
  <si>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</si>
  <si>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</si>
  <si>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</si>
  <si>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</si>
  <si>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</si>
  <si>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</si>
  <si>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</si>
  <si>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</si>
  <si>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</si>
  <si>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</si>
  <si>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</si>
  <si>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</si>
  <si>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</si>
  <si>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</si>
  <si>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</si>
  <si>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</si>
  <si>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</si>
  <si>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</si>
  <si>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</si>
  <si>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</si>
  <si>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</si>
  <si>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</si>
  <si>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</si>
  <si>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</si>
  <si>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</si>
  <si>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</si>
  <si>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</si>
  <si>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</si>
  <si>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</si>
  <si>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</si>
  <si>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</si>
  <si>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</si>
  <si>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</si>
  <si>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</si>
  <si>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</si>
  <si>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</si>
  <si>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</si>
  <si>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</si>
  <si>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</si>
  <si>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</si>
  <si>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</si>
  <si>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</si>
  <si>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</si>
  <si>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</si>
  <si>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</si>
  <si>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</si>
  <si>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</si>
  <si>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</si>
  <si>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</si>
  <si>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</si>
  <si>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</si>
  <si>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</si>
  <si>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</si>
  <si>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</si>
  <si>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</si>
  <si>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</si>
  <si>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</si>
  <si>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</si>
  <si>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</si>
  <si>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</si>
  <si>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</si>
  <si>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</si>
  <si>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</si>
  <si>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</si>
  <si>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</si>
  <si>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</si>
  <si>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</si>
  <si>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</si>
  <si>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</si>
  <si>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</si>
  <si>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</si>
  <si>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</si>
  <si>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</si>
  <si>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</si>
  <si>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</si>
  <si>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</si>
  <si>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</si>
  <si>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</si>
  <si>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</si>
  <si>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</si>
  <si>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</si>
  <si>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</si>
  <si>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</si>
  <si>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</si>
  <si>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</si>
  <si>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</si>
  <si>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</si>
  <si>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</si>
  <si>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</si>
  <si>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</si>
  <si>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</si>
  <si>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</si>
  <si>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</si>
  <si>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</si>
  <si>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</si>
  <si>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</si>
  <si>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</si>
  <si>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</si>
  <si>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</si>
  <si>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</si>
  <si>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</si>
  <si>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</si>
  <si>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</si>
  <si>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</si>
  <si>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</si>
  <si>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</si>
  <si>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</si>
  <si>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</si>
  <si>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</si>
  <si>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</si>
  <si>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</si>
  <si>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</si>
  <si>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</si>
  <si>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</si>
  <si>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</si>
  <si>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</si>
  <si>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</si>
  <si>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</si>
  <si>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</si>
  <si>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</si>
  <si>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</si>
  <si>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</si>
  <si>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</si>
  <si>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</si>
  <si>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</si>
  <si>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</si>
  <si>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</si>
  <si>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</si>
  <si>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</si>
  <si>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</si>
  <si>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</si>
  <si>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</si>
  <si>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</si>
  <si>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</si>
  <si>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</si>
  <si>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</si>
  <si>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</si>
  <si>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</si>
  <si>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</si>
  <si>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</si>
  <si>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</si>
  <si>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</si>
  <si>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</si>
  <si>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</si>
  <si>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</si>
  <si>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</si>
  <si>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</si>
  <si>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</si>
  <si>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</si>
  <si>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</si>
  <si>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</si>
  <si>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</si>
  <si>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</si>
  <si>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</si>
  <si>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</si>
  <si>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</si>
  <si>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</si>
  <si>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</si>
  <si>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</si>
  <si>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</si>
  <si>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</si>
  <si>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</si>
  <si>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</si>
  <si>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</si>
  <si>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</si>
  <si>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</si>
  <si>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</si>
  <si>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</si>
  <si>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</si>
  <si>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</si>
  <si>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</si>
  <si>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</si>
  <si>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</si>
  <si>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</si>
  <si>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</si>
  <si>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</si>
  <si>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</si>
  <si>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</si>
  <si>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</si>
  <si>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</si>
  <si>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</si>
  <si>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</si>
  <si>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</si>
  <si>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</si>
  <si>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</si>
  <si>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</si>
  <si>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</si>
  <si>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</si>
  <si>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</si>
  <si>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</si>
  <si>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</si>
  <si>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</si>
  <si>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</si>
  <si>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</si>
  <si>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</si>
  <si>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</si>
  <si>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</si>
  <si>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</si>
  <si>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</si>
  <si>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</si>
  <si>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</si>
  <si>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</si>
  <si>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</si>
  <si>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</si>
  <si>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</si>
  <si>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</si>
  <si>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</si>
  <si>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</si>
  <si>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</si>
  <si>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</si>
  <si>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</si>
  <si>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</si>
  <si>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</si>
  <si>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</si>
  <si>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</si>
  <si>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</si>
  <si>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</si>
  <si>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</si>
  <si>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</si>
  <si>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</si>
  <si>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</si>
  <si>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</si>
  <si>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</si>
  <si>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</si>
  <si>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</si>
  <si>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</si>
  <si>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</si>
  <si>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</si>
  <si>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</si>
  <si>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</si>
  <si>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</si>
  <si>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</si>
  <si>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</si>
  <si>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</si>
  <si>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</si>
  <si>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</si>
  <si>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</si>
  <si>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</si>
  <si>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</si>
  <si>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</si>
  <si>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</si>
  <si>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</si>
  <si>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</si>
  <si>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</si>
  <si>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</si>
  <si>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</si>
  <si>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</si>
  <si>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</si>
  <si>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</si>
  <si>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</si>
  <si>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</si>
  <si>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</si>
  <si>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</si>
  <si>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</si>
  <si>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</si>
  <si>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</si>
  <si>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</si>
  <si>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</si>
  <si>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</si>
  <si>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</si>
  <si>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</si>
  <si>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</si>
  <si>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</si>
  <si>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</si>
  <si>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</si>
  <si>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</si>
  <si>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</si>
  <si>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</si>
  <si>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</si>
  <si>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</si>
  <si>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</si>
  <si>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</si>
  <si>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</si>
  <si>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</si>
  <si>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</si>
  <si>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</si>
  <si>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</si>
  <si>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</si>
  <si>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</si>
  <si>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</si>
  <si>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</si>
  <si>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</si>
  <si>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</si>
  <si>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</si>
  <si>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</si>
  <si>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</si>
  <si>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</si>
  <si>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</si>
  <si>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</si>
  <si>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</si>
  <si>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</si>
  <si>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</si>
  <si>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</si>
  <si>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</si>
  <si>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</si>
  <si>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</si>
  <si>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</si>
  <si>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</si>
  <si>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</si>
  <si>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</si>
  <si>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</si>
  <si>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</si>
  <si>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</si>
  <si>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</si>
  <si>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</si>
  <si>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</si>
  <si>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</si>
  <si>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</si>
  <si>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</si>
  <si>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</si>
  <si>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</si>
  <si>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</si>
  <si>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</si>
  <si>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</si>
  <si>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</si>
  <si>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</si>
  <si>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</si>
  <si>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</si>
  <si>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</si>
  <si>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</si>
  <si>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</si>
  <si>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</si>
  <si>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</si>
  <si>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</si>
  <si>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</si>
  <si>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</si>
  <si>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</si>
  <si>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</si>
  <si>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</si>
  <si>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</si>
  <si>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</si>
  <si>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</si>
  <si>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</si>
  <si>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</si>
  <si>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</si>
  <si>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</si>
  <si>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</si>
  <si>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</si>
  <si>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</si>
  <si>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</si>
  <si>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</si>
  <si>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</si>
  <si>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</si>
  <si>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</si>
  <si>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</si>
  <si>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</si>
  <si>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</si>
  <si>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</si>
  <si>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</si>
  <si>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</si>
  <si>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</si>
  <si>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</si>
  <si>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</si>
  <si>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</si>
  <si>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</si>
  <si>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</si>
  <si>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</si>
  <si>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</si>
  <si>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</si>
  <si>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</si>
  <si>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</si>
  <si>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</si>
  <si>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</si>
  <si>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</si>
  <si>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</si>
  <si>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</si>
  <si>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</si>
  <si>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</si>
  <si>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</si>
  <si>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</si>
  <si>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</si>
  <si>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</si>
  <si>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</si>
  <si>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</si>
  <si>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</si>
  <si>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</si>
  <si>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</si>
  <si>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</si>
  <si>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</si>
  <si>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</si>
  <si>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</si>
  <si>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</si>
  <si>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</si>
  <si>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</si>
  <si>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</si>
  <si>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</si>
  <si>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</si>
  <si>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</si>
  <si>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</si>
  <si>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</si>
  <si>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</si>
  <si>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</si>
  <si>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</si>
  <si>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</si>
  <si>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</si>
  <si>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</si>
  <si>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</si>
  <si>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</si>
  <si>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</si>
  <si>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</si>
  <si>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</si>
  <si>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</si>
  <si>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</si>
  <si>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</si>
  <si>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</si>
  <si>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</si>
  <si>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</si>
  <si>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</si>
  <si>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</si>
  <si>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</si>
  <si>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</si>
  <si>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</si>
  <si>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</si>
  <si>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</si>
  <si>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</si>
  <si>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</si>
  <si>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</si>
  <si>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</si>
  <si>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</si>
  <si>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</si>
  <si>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</si>
  <si>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</si>
  <si>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</si>
  <si>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</si>
  <si>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</si>
  <si>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</si>
  <si>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</si>
  <si>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</si>
  <si>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</si>
  <si>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</si>
  <si>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</si>
  <si>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</si>
  <si>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</si>
  <si>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</si>
  <si>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</si>
  <si>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</si>
  <si>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</si>
  <si>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</si>
  <si>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</si>
  <si>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</si>
  <si>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</si>
  <si>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</si>
  <si>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</si>
  <si>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</si>
  <si>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</si>
  <si>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</si>
  <si>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</si>
  <si>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</si>
  <si>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</si>
  <si>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</si>
  <si>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</si>
  <si>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</si>
  <si>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</si>
  <si>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</si>
  <si>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</si>
  <si>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</si>
  <si>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</si>
  <si>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</si>
  <si>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</si>
  <si>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</si>
  <si>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</si>
  <si>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</si>
  <si>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</si>
  <si>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</si>
  <si>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</si>
  <si>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</si>
  <si>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</si>
  <si>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</si>
  <si>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</si>
  <si>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</si>
  <si>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</si>
  <si>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</si>
  <si>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</si>
  <si>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</si>
  <si>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</si>
  <si>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</si>
  <si>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</si>
  <si>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</si>
  <si>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</si>
  <si>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</si>
  <si>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</si>
  <si>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</si>
  <si>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</si>
  <si>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</si>
  <si>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</si>
  <si>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</si>
  <si>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</si>
  <si>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</si>
  <si>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</si>
  <si>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</si>
  <si>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</si>
  <si>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</si>
  <si>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</si>
  <si>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</si>
  <si>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</si>
  <si>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</si>
  <si>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</si>
  <si>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</si>
  <si>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</si>
  <si>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</si>
  <si>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</si>
  <si>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</si>
  <si>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</si>
  <si>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</si>
  <si>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</si>
  <si>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</si>
  <si>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</si>
  <si>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</si>
  <si>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</si>
  <si>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</si>
  <si>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</si>
  <si>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</si>
  <si>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</si>
  <si>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</si>
  <si>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</si>
  <si>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</si>
  <si>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</si>
  <si>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</si>
  <si>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</si>
  <si>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</si>
  <si>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</si>
  <si>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</si>
  <si>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</si>
  <si>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</si>
  <si>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</si>
  <si>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</si>
  <si>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</si>
  <si>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</si>
  <si>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</si>
  <si>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</si>
  <si>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</si>
  <si>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</si>
  <si>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</si>
  <si>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</si>
  <si>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</si>
  <si>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</si>
  <si>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</si>
  <si>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</si>
  <si>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</si>
  <si>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</si>
  <si>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</si>
  <si>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</si>
  <si>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</si>
  <si>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</si>
  <si>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</si>
  <si>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</si>
  <si>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</si>
  <si>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</si>
  <si>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</si>
  <si>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</si>
  <si>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</si>
  <si>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</si>
  <si>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</si>
  <si>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</si>
  <si>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</si>
  <si>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</si>
  <si>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</si>
  <si>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</si>
  <si>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</si>
  <si>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</si>
  <si>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</si>
  <si>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</si>
  <si>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</si>
  <si>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</si>
  <si>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</si>
  <si>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</si>
  <si>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</si>
  <si>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</si>
  <si>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</si>
  <si>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</si>
  <si>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</si>
  <si>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</si>
  <si>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</si>
  <si>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</si>
  <si>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</si>
  <si>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</si>
  <si>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</si>
  <si>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</si>
  <si>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</si>
  <si>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</si>
  <si>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</si>
  <si>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</si>
  <si>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</si>
  <si>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</si>
  <si>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</si>
  <si>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</si>
  <si>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</si>
  <si>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</si>
  <si>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</si>
  <si>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</si>
  <si>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</si>
  <si>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</si>
  <si>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</si>
  <si>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</si>
  <si>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</si>
  <si>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</si>
  <si>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</si>
  <si>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</si>
  <si>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</si>
  <si>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</si>
  <si>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</si>
  <si>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</si>
  <si>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</si>
  <si>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</si>
  <si>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</si>
  <si>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</si>
  <si>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</si>
  <si>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</si>
  <si>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</si>
  <si>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</si>
  <si>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</si>
  <si>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</si>
  <si>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</si>
  <si>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</si>
  <si>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</si>
  <si>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</si>
  <si>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</si>
  <si>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</si>
  <si>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</si>
  <si>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</si>
  <si>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</si>
  <si>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</si>
  <si>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</si>
  <si>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</si>
  <si>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</si>
  <si>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</si>
  <si>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</si>
  <si>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</si>
  <si>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</si>
  <si>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</si>
  <si>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</si>
  <si>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</si>
  <si>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</si>
  <si>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</si>
  <si>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</si>
  <si>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</si>
  <si>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</si>
  <si>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</si>
  <si>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</si>
  <si>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</si>
  <si>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</si>
  <si>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</si>
  <si>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</si>
  <si>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</si>
  <si>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</si>
  <si>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</si>
  <si>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</si>
  <si>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</si>
  <si>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</si>
  <si>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</si>
  <si>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</si>
  <si>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</si>
  <si>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</si>
  <si>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</si>
  <si>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</si>
  <si>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</si>
  <si>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</si>
  <si>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</si>
  <si>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</si>
  <si>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</si>
  <si>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</si>
  <si>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</si>
  <si>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</si>
  <si>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</si>
  <si>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</si>
  <si>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</si>
  <si>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</si>
  <si>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</si>
  <si>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</si>
  <si>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</si>
  <si>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</si>
  <si>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</si>
  <si>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</si>
  <si>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</si>
  <si>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</si>
  <si>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</si>
  <si>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</si>
  <si>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</si>
  <si>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</si>
  <si>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</si>
  <si>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</si>
  <si>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</si>
  <si>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</si>
  <si>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</si>
  <si>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</si>
  <si>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</si>
  <si>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</si>
  <si>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</si>
  <si>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</si>
  <si>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</si>
  <si>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</si>
  <si>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</si>
  <si>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</si>
  <si>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</si>
  <si>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</si>
  <si>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</si>
  <si>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</si>
  <si>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</si>
  <si>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</si>
  <si>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</si>
  <si>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</si>
  <si>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</si>
  <si>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</si>
  <si>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</si>
  <si>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</si>
  <si>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</si>
  <si>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</si>
  <si>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</si>
  <si>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</si>
  <si>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</si>
  <si>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</si>
  <si>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</si>
  <si>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</si>
  <si>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</si>
  <si>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</si>
  <si>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</si>
  <si>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</si>
  <si>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</si>
  <si>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</si>
  <si>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</si>
  <si>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</si>
  <si>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</si>
  <si>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</si>
  <si>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</si>
  <si>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</si>
  <si>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</si>
  <si>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</si>
  <si>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</si>
  <si>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</si>
  <si>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</si>
  <si>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</si>
  <si>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</si>
  <si>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</si>
  <si>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</si>
  <si>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</si>
  <si>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</si>
  <si>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</si>
  <si>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</si>
  <si>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</si>
  <si>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</si>
  <si>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</si>
  <si>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</si>
  <si>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</si>
  <si>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</si>
  <si>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</si>
  <si>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</si>
  <si>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</si>
  <si>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</si>
  <si>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</si>
  <si>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</si>
  <si>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</si>
  <si>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</si>
  <si>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</si>
  <si>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</si>
  <si>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</si>
  <si>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</si>
  <si>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</si>
  <si>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</si>
  <si>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</si>
  <si>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</si>
  <si>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</si>
  <si>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</si>
  <si>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</si>
  <si>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</si>
  <si>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</si>
  <si>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</si>
  <si>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</si>
  <si>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</si>
  <si>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</si>
  <si>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</si>
  <si>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</si>
  <si>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</si>
  <si>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</si>
  <si>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</si>
  <si>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</si>
  <si>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</si>
  <si>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</si>
  <si>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</si>
  <si>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</si>
  <si>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</si>
  <si>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</si>
  <si>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</si>
  <si>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</si>
  <si>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</si>
  <si>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</si>
  <si>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</si>
  <si>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</si>
  <si>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</si>
  <si>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</si>
  <si>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</si>
  <si>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</si>
  <si>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</si>
  <si>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</si>
  <si>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</si>
  <si>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</si>
  <si>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</si>
  <si>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</si>
  <si>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</si>
  <si>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</si>
  <si>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</si>
  <si>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</si>
  <si>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</si>
  <si>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</si>
  <si>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</si>
  <si>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</si>
  <si>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</si>
  <si>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</si>
  <si>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</si>
  <si>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</si>
  <si>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</si>
  <si>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</si>
  <si>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</si>
  <si>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</si>
  <si>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</si>
  <si>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</si>
  <si>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</si>
  <si>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</si>
  <si>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</si>
  <si>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</si>
  <si>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</si>
  <si>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</si>
  <si>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</si>
  <si>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</si>
  <si>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</si>
  <si>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</si>
  <si>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</si>
  <si>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</si>
  <si>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</si>
  <si>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</si>
  <si>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</si>
  <si>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</si>
  <si>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</si>
  <si>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</si>
  <si>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</si>
  <si>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</si>
  <si>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</si>
  <si>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</si>
  <si>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</si>
  <si>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</si>
  <si>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</si>
  <si>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</si>
  <si>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</si>
  <si>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</si>
  <si>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</si>
  <si>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</si>
  <si>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</si>
  <si>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</si>
  <si>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</si>
  <si>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</si>
  <si>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</si>
  <si>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</si>
  <si>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</si>
  <si>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</si>
  <si>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</si>
  <si>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</si>
  <si>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</si>
  <si>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</si>
  <si>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</si>
  <si>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</si>
  <si>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</si>
  <si>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</si>
  <si>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</si>
  <si>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</si>
  <si>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</si>
  <si>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</si>
  <si>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</si>
  <si>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</si>
  <si>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</si>
  <si>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</si>
  <si>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</si>
  <si>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</si>
  <si>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</si>
  <si>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</si>
  <si>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</si>
  <si>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</si>
  <si>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</si>
  <si>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</si>
  <si>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</si>
  <si>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</si>
  <si>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</si>
  <si>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</si>
  <si>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</si>
  <si>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</si>
  <si>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</si>
  <si>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</si>
  <si>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</si>
  <si>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</si>
  <si>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</si>
  <si>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</si>
  <si>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</si>
  <si>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</si>
  <si>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</si>
  <si>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</si>
  <si>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</si>
  <si>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</si>
  <si>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</si>
  <si>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</si>
  <si>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</si>
  <si>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</si>
  <si>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</si>
  <si>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</si>
  <si>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</si>
  <si>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</si>
  <si>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</si>
  <si>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</si>
  <si>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</si>
  <si>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</si>
  <si>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</si>
  <si>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</si>
  <si>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</si>
  <si>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</si>
  <si>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</si>
  <si>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</si>
  <si>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</si>
  <si>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</si>
  <si>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</si>
  <si>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</si>
  <si>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</si>
  <si>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</si>
  <si>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</si>
  <si>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</si>
  <si>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</si>
  <si>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</si>
  <si>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</si>
  <si>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</si>
  <si>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</si>
  <si>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</si>
  <si>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</si>
  <si>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</si>
  <si>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</si>
  <si>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</si>
  <si>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</si>
  <si>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</si>
  <si>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</si>
  <si>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</si>
  <si>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</si>
  <si>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</si>
  <si>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</si>
  <si>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</si>
  <si>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</si>
  <si>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</si>
  <si>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</si>
  <si>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</si>
  <si>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</si>
  <si>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</si>
  <si>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</si>
  <si>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</si>
  <si>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</si>
  <si>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</si>
  <si>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</si>
  <si>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</si>
  <si>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</si>
  <si>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</si>
  <si>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</si>
  <si>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</si>
  <si>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</si>
  <si>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</si>
  <si>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</si>
  <si>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</si>
  <si>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</si>
  <si>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</si>
  <si>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</si>
  <si>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</si>
  <si>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</si>
  <si>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</si>
  <si>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</si>
  <si>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</si>
  <si>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</si>
  <si>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</si>
  <si>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</si>
  <si>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</si>
  <si>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</si>
  <si>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</si>
  <si>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</si>
  <si>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</si>
  <si>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</si>
  <si>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</si>
  <si>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</si>
  <si>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</si>
  <si>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</si>
  <si>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</si>
  <si>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</si>
  <si>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</si>
  <si>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</si>
  <si>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</si>
  <si>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</si>
  <si>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</si>
  <si>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</si>
  <si>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</si>
  <si>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</si>
  <si>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</si>
  <si>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</si>
  <si>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</si>
  <si>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</si>
  <si>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</si>
  <si>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</si>
  <si>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</si>
  <si>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</si>
  <si>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</si>
  <si>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</si>
  <si>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</si>
  <si>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</si>
  <si>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</si>
  <si>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</si>
  <si>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</si>
  <si>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</si>
  <si>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</si>
  <si>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</si>
  <si>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</si>
  <si>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</si>
  <si>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</si>
  <si>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</si>
  <si>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</si>
  <si>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</si>
  <si>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</si>
  <si>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</si>
  <si>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</si>
  <si>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</si>
  <si>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</si>
  <si>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</si>
  <si>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</si>
  <si>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</si>
  <si>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</si>
  <si>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</si>
  <si>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</si>
  <si>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</si>
  <si>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</si>
  <si>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</si>
  <si>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</si>
  <si>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</si>
  <si>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</si>
  <si>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</si>
  <si>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</si>
  <si>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</si>
  <si>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</si>
  <si>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</si>
  <si>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</si>
  <si>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</si>
  <si>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</si>
  <si>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</si>
  <si>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</si>
  <si>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</si>
  <si>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</si>
  <si>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</si>
  <si>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</si>
  <si>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</si>
  <si>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</si>
  <si>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</si>
  <si>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</si>
  <si>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</si>
  <si>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</si>
  <si>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</si>
  <si>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</si>
  <si>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</si>
  <si>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</si>
  <si>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</si>
  <si>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</si>
  <si>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</si>
  <si>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</si>
  <si>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</si>
  <si>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</si>
  <si>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</si>
  <si>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</si>
  <si>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</si>
  <si>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</si>
  <si>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</si>
  <si>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</si>
  <si>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</si>
  <si>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</si>
  <si>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</si>
  <si>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</si>
  <si>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</si>
  <si>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</si>
  <si>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</si>
  <si>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</si>
  <si>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</si>
  <si>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</si>
  <si>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</si>
  <si>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</si>
  <si>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</si>
  <si>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</si>
  <si>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</si>
  <si>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</si>
  <si>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</si>
  <si>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</si>
  <si>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</si>
  <si>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</si>
  <si>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</si>
  <si>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</si>
  <si>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</si>
  <si>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</si>
  <si>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</si>
  <si>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</si>
  <si>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</si>
  <si>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</si>
  <si>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</si>
  <si>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</si>
  <si>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</si>
  <si>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</si>
  <si>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</si>
  <si>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</si>
  <si>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</si>
  <si>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</si>
  <si>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</si>
  <si>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</si>
  <si>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</si>
  <si>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</si>
  <si>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</si>
  <si>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</si>
  <si>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</si>
  <si>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</si>
  <si>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</si>
  <si>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</si>
  <si>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</si>
  <si>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</si>
  <si>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</si>
  <si>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</si>
  <si>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</si>
  <si>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</si>
  <si>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</si>
  <si>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</si>
  <si>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</si>
  <si>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</si>
  <si>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</si>
  <si>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</si>
  <si>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</si>
  <si>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</si>
  <si>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</si>
  <si>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</si>
  <si>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</si>
  <si>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</si>
  <si>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</si>
  <si>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</si>
  <si>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</si>
  <si>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</si>
  <si>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</si>
  <si>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</si>
  <si>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</si>
  <si>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</si>
  <si>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</si>
  <si>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</si>
  <si>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</si>
  <si>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</si>
  <si>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</si>
  <si>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</si>
  <si>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</si>
  <si>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</si>
  <si>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</si>
  <si>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</si>
  <si>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</si>
  <si>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</si>
  <si>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</si>
  <si>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</si>
  <si>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</si>
  <si>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</si>
  <si>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</si>
  <si>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</si>
  <si>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</si>
  <si>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</si>
  <si>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</si>
  <si>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</si>
  <si>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</si>
  <si>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</si>
  <si>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</si>
  <si>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</si>
  <si>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</si>
  <si>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</si>
  <si>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</si>
  <si>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</si>
  <si>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</si>
  <si>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</si>
  <si>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</si>
  <si>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</si>
  <si>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</si>
  <si>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</si>
  <si>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</si>
  <si>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</si>
  <si>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</si>
  <si>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</si>
  <si>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</si>
  <si>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</si>
  <si>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</si>
  <si>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</si>
  <si>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</si>
  <si>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</si>
  <si>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</si>
  <si>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</si>
  <si>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</si>
  <si>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</si>
  <si>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</si>
  <si>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</si>
  <si>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</si>
  <si>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</si>
  <si>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</si>
  <si>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</si>
  <si>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</si>
  <si>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</si>
  <si>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</si>
  <si>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</si>
  <si>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</si>
  <si>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</si>
  <si>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</si>
  <si>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</si>
  <si>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</si>
  <si>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</si>
  <si>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</si>
  <si>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</si>
  <si>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</si>
  <si>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</si>
  <si>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</si>
  <si>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</si>
  <si>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</si>
  <si>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</si>
  <si>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</si>
  <si>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</si>
  <si>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</si>
  <si>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</si>
  <si>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</si>
  <si>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</si>
  <si>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</si>
  <si>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</si>
  <si>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</si>
  <si>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</si>
  <si>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</si>
  <si>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</si>
  <si>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</si>
  <si>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</si>
  <si>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</si>
  <si>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</si>
  <si>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</si>
  <si>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</si>
  <si>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</si>
  <si>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</si>
  <si>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</si>
  <si>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</si>
  <si>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</si>
  <si>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</si>
  <si>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</si>
  <si>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</si>
  <si>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</si>
  <si>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</si>
  <si>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</si>
  <si>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</si>
  <si>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</si>
  <si>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</si>
  <si>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</si>
  <si>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</si>
  <si>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</si>
  <si>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</si>
  <si>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</si>
  <si>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</si>
  <si>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</si>
  <si>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</si>
  <si>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</si>
  <si>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</si>
  <si>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</si>
  <si>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</si>
  <si>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</si>
  <si>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</si>
  <si>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</si>
  <si>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</si>
  <si>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</si>
  <si>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</si>
  <si>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</si>
  <si>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</si>
  <si>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</si>
  <si>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</si>
  <si>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</si>
  <si>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</si>
  <si>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</si>
  <si>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</si>
  <si>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</si>
  <si>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</si>
  <si>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</si>
  <si>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</si>
  <si>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</si>
  <si>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</si>
  <si>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</si>
  <si>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</si>
  <si>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</si>
  <si>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</si>
  <si>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</si>
  <si>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</si>
  <si>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</si>
  <si>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</si>
  <si>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</si>
  <si>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</si>
  <si>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</si>
  <si>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</si>
  <si>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</si>
  <si>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</si>
  <si>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</si>
  <si>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</si>
  <si>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</si>
  <si>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</si>
  <si>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</si>
  <si>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</si>
  <si>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</si>
  <si>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</si>
  <si>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</si>
  <si>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</si>
  <si>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</si>
  <si>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</si>
  <si>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</si>
  <si>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</si>
  <si>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</si>
  <si>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</si>
  <si>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</si>
  <si>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</si>
  <si>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</si>
  <si>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</si>
  <si>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</si>
  <si>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</si>
  <si>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</si>
  <si>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</si>
  <si>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</si>
  <si>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</si>
  <si>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</si>
  <si>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</si>
  <si>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</si>
  <si>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</si>
  <si>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</si>
  <si>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</si>
  <si>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</si>
  <si>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</si>
  <si>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</si>
  <si>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</si>
  <si>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</si>
  <si>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</si>
  <si>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</si>
  <si>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</si>
  <si>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</si>
  <si>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</si>
  <si>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</si>
  <si>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</si>
  <si>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</si>
  <si>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</si>
  <si>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</si>
  <si>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</si>
  <si>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</si>
  <si>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</si>
  <si>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</si>
  <si>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</si>
  <si>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</si>
  <si>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</si>
  <si>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</si>
  <si>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</si>
  <si>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</si>
  <si>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</si>
  <si>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</si>
  <si>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</si>
  <si>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</si>
  <si>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</si>
  <si>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</si>
  <si>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</si>
  <si>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</si>
  <si>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</si>
  <si>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</si>
  <si>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</si>
  <si>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</si>
  <si>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</si>
  <si>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</si>
  <si>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</si>
  <si>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</si>
  <si>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</si>
  <si>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</si>
  <si>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</si>
  <si>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</si>
  <si>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</si>
  <si>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</si>
  <si>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</si>
  <si>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</si>
  <si>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</si>
  <si>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</si>
  <si>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</si>
  <si>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</si>
  <si>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</si>
  <si>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</si>
  <si>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</si>
  <si>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</si>
  <si>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</si>
  <si>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</si>
  <si>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</si>
  <si>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</si>
  <si>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</si>
  <si>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</si>
  <si>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</si>
  <si>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</si>
  <si>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</si>
  <si>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</si>
  <si>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</si>
  <si>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</si>
  <si>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</si>
  <si>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</si>
  <si>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</si>
  <si>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</si>
  <si>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</si>
  <si>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</si>
  <si>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</si>
  <si>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</si>
  <si>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</si>
  <si>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</si>
  <si>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</si>
  <si>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</si>
  <si>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</si>
  <si>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</si>
  <si>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</si>
  <si>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</si>
  <si>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</si>
  <si>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</si>
  <si>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</si>
  <si>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</si>
  <si>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</si>
  <si>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</si>
  <si>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</si>
  <si>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</si>
  <si>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</si>
  <si>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</si>
  <si>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</si>
  <si>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</si>
  <si>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</si>
  <si>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</si>
  <si>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</si>
  <si>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</si>
  <si>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</si>
  <si>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</si>
  <si>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</si>
  <si>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</si>
  <si>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</si>
  <si>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</si>
  <si>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</si>
  <si>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</si>
  <si>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</si>
  <si>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</si>
  <si>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</si>
  <si>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</si>
  <si>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</si>
  <si>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</si>
  <si>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</si>
  <si>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</si>
  <si>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</si>
  <si>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</si>
  <si>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</si>
  <si>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</si>
  <si>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</si>
  <si>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</si>
  <si>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</si>
  <si>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</si>
  <si>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</si>
  <si>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</si>
  <si>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</si>
  <si>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</si>
  <si>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</si>
  <si>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</si>
  <si>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</si>
  <si>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</si>
  <si>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</si>
  <si>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</si>
  <si>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</si>
  <si>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</si>
  <si>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</si>
  <si>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</si>
  <si>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</si>
  <si>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</si>
  <si>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</si>
  <si>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</si>
  <si>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</si>
  <si>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</si>
  <si>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</si>
  <si>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</si>
  <si>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</si>
  <si>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</si>
  <si>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</si>
  <si>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</si>
  <si>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</si>
  <si>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</si>
  <si>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</si>
  <si>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</si>
  <si>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</si>
  <si>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</si>
  <si>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</si>
  <si>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</si>
  <si>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</si>
  <si>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</si>
  <si>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</si>
  <si>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</si>
  <si>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</si>
  <si>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</si>
  <si>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</si>
  <si>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</si>
  <si>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</si>
  <si>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</si>
  <si>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</si>
  <si>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</si>
  <si>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</si>
  <si>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</si>
  <si>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</si>
  <si>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</si>
  <si>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</si>
  <si>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</si>
  <si>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</si>
  <si>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</si>
  <si>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</si>
  <si>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</si>
  <si>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</si>
  <si>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</si>
  <si>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</si>
  <si>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</si>
  <si>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</si>
  <si>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</si>
  <si>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</si>
  <si>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</si>
  <si>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</si>
  <si>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</si>
  <si>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</si>
  <si>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</si>
  <si>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</si>
  <si>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</si>
  <si>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</si>
  <si>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</si>
  <si>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</si>
  <si>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</si>
  <si>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</si>
  <si>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</si>
  <si>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</si>
  <si>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</si>
  <si>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</si>
  <si>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</si>
  <si>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</si>
  <si>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</si>
  <si>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</si>
  <si>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</si>
  <si>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</si>
  <si>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</si>
  <si>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</si>
  <si>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</si>
  <si>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</si>
  <si>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</si>
  <si>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</si>
  <si>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</si>
  <si>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</si>
  <si>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</si>
  <si>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</si>
  <si>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</si>
  <si>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</si>
  <si>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</si>
  <si>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</si>
  <si>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</si>
  <si>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</si>
  <si>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</si>
  <si>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</si>
  <si>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</si>
  <si>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</si>
  <si>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</si>
  <si>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</si>
  <si>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</si>
  <si>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</si>
  <si>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</si>
  <si>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</si>
  <si>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</si>
  <si>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</si>
  <si>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</si>
  <si>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</si>
  <si>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</si>
  <si>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</si>
  <si>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</si>
  <si>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</si>
  <si>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</si>
  <si>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</si>
  <si>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</si>
  <si>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</si>
  <si>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</si>
  <si>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</si>
  <si>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</si>
  <si>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</si>
  <si>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</si>
  <si>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</si>
  <si>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</si>
  <si>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</si>
  <si>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</si>
  <si>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</si>
  <si>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</si>
  <si>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</si>
  <si>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</si>
  <si>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</si>
  <si>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</si>
  <si>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</si>
  <si>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</si>
  <si>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</si>
  <si>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</si>
  <si>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</si>
  <si>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</si>
  <si>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</si>
  <si>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</si>
  <si>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</si>
  <si>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</si>
  <si>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</si>
  <si>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</si>
  <si>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</si>
  <si>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</si>
  <si>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</si>
  <si>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</si>
  <si>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</si>
  <si>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</si>
  <si>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</si>
  <si>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</si>
  <si>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</si>
  <si>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</si>
  <si>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</si>
  <si>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</si>
  <si>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</si>
  <si>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</si>
  <si>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</si>
  <si>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</si>
  <si>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</si>
  <si>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</si>
  <si>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</si>
  <si>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</si>
  <si>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</si>
  <si>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</si>
  <si>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</si>
  <si>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</si>
  <si>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</si>
  <si>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</si>
  <si>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</si>
  <si>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</si>
  <si>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</si>
  <si>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</si>
  <si>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</si>
  <si>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</si>
  <si>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</si>
  <si>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</si>
  <si>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</si>
  <si>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</si>
  <si>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</si>
  <si>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</si>
  <si>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</si>
  <si>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</si>
  <si>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</si>
  <si>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</si>
  <si>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</si>
  <si>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</si>
  <si>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</si>
  <si>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</si>
  <si>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</si>
  <si>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</si>
  <si>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</si>
  <si>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</si>
  <si>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</si>
  <si>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</si>
  <si>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</si>
  <si>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</si>
  <si>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</si>
  <si>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</si>
  <si>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</si>
  <si>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</si>
  <si>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</si>
  <si>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</si>
  <si>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</si>
  <si>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</si>
  <si>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</si>
  <si>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</si>
  <si>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</si>
  <si>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</si>
  <si>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</si>
  <si>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</si>
  <si>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</si>
  <si>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</si>
  <si>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</si>
  <si>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</si>
  <si>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</si>
  <si>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</si>
  <si>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</si>
  <si>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</si>
  <si>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</si>
  <si>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</si>
  <si>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</si>
  <si>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</si>
  <si>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</si>
  <si>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</si>
  <si>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</si>
  <si>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</si>
  <si>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</si>
  <si>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</si>
  <si>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</si>
  <si>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</si>
  <si>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</si>
  <si>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</si>
  <si>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</si>
  <si>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</si>
  <si>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</si>
  <si>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</si>
  <si>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</si>
  <si>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</si>
  <si>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</si>
  <si>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</si>
  <si>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</si>
  <si>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</si>
  <si>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</si>
  <si>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</si>
  <si>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</si>
  <si>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</si>
  <si>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</si>
  <si>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</si>
  <si>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</si>
  <si>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</si>
  <si>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</si>
  <si>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</si>
  <si>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</si>
  <si>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</si>
  <si>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</si>
  <si>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</si>
  <si>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</si>
  <si>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</si>
  <si>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</si>
  <si>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</si>
  <si>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</si>
  <si>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</si>
  <si>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</si>
  <si>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</si>
  <si>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</si>
  <si>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</si>
  <si>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</si>
  <si>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</si>
  <si>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</si>
  <si>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</si>
  <si>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</si>
  <si>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</si>
  <si>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</si>
  <si>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</si>
  <si>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</si>
  <si>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</si>
  <si>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</si>
  <si>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</si>
  <si>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</si>
  <si>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</si>
  <si>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</si>
  <si>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</si>
  <si>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</si>
  <si>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</si>
  <si>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</si>
  <si>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</si>
  <si>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</si>
  <si>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</si>
  <si>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</si>
  <si>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</si>
  <si>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</si>
  <si>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</si>
  <si>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</si>
  <si>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</si>
  <si>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</si>
  <si>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</si>
  <si>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</si>
  <si>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</si>
  <si>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</si>
  <si>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</si>
  <si>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</si>
  <si>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</si>
  <si>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</si>
  <si>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</si>
  <si>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</si>
  <si>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</si>
  <si>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</si>
  <si>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</si>
  <si>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</si>
  <si>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</si>
  <si>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</si>
  <si>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</si>
  <si>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</si>
  <si>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</si>
  <si>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</si>
  <si>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</si>
  <si>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</si>
  <si>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</si>
  <si>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</si>
  <si>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</si>
  <si>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</si>
  <si>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</si>
  <si>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</si>
  <si>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</si>
  <si>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</si>
  <si>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</si>
  <si>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</si>
  <si>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</si>
  <si>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</si>
  <si>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</si>
  <si>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</si>
  <si>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</si>
  <si>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</si>
  <si>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</si>
  <si>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</si>
  <si>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</si>
  <si>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</si>
  <si>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</si>
  <si>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</si>
  <si>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</si>
  <si>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</si>
  <si>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</si>
  <si>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</si>
  <si>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</si>
  <si>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</si>
  <si>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</si>
  <si>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</si>
  <si>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</si>
  <si>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</si>
  <si>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</si>
  <si>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</si>
  <si>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</si>
  <si>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</si>
  <si>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</si>
  <si>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</si>
  <si>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</si>
  <si>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</si>
  <si>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</si>
  <si>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</si>
  <si>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</si>
  <si>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</si>
  <si>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</si>
  <si>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</si>
  <si>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</si>
  <si>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</si>
  <si>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</si>
  <si>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</si>
  <si>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</si>
  <si>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</si>
  <si>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</si>
  <si>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</si>
  <si>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</si>
  <si>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</si>
  <si>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</si>
  <si>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</si>
  <si>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</si>
  <si>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</si>
  <si>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</si>
  <si>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</si>
  <si>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</si>
  <si>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</si>
  <si>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</si>
  <si>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</si>
  <si>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</si>
  <si>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</si>
  <si>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</si>
  <si>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</si>
  <si>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</si>
  <si>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</si>
  <si>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</si>
  <si>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</si>
  <si>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</si>
  <si>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</si>
  <si>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</si>
  <si>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</si>
  <si>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</si>
  <si>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</si>
  <si>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</si>
  <si>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</si>
  <si>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</si>
  <si>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</si>
  <si>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</si>
  <si>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</si>
  <si>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</si>
  <si>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</si>
  <si>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</si>
  <si>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</si>
  <si>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</si>
  <si>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</si>
  <si>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</si>
  <si>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</si>
  <si>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</si>
  <si>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</si>
  <si>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</si>
  <si>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</si>
  <si>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</si>
  <si>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</si>
  <si>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</si>
  <si>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</si>
  <si>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</si>
  <si>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</si>
  <si>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</si>
  <si>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</si>
  <si>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</si>
  <si>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</si>
  <si>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</si>
  <si>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</si>
  <si>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</si>
  <si>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</si>
  <si>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</si>
  <si>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</si>
  <si>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</si>
  <si>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</si>
  <si>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</si>
  <si>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</si>
  <si>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</si>
  <si>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</si>
  <si>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</si>
  <si>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</si>
  <si>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</si>
  <si>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</si>
  <si>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</si>
  <si>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</si>
  <si>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</si>
  <si>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</si>
  <si>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</si>
  <si>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</si>
  <si>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</si>
  <si>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</si>
  <si>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</si>
  <si>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</si>
  <si>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</si>
  <si>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</si>
  <si>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</si>
  <si>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</si>
  <si>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</si>
  <si>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</si>
  <si>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</si>
  <si>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</si>
  <si>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</si>
  <si>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</si>
  <si>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</si>
  <si>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</si>
  <si>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</si>
  <si>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</si>
  <si>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</si>
  <si>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</si>
  <si>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</si>
  <si>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</si>
  <si>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</si>
  <si>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</si>
  <si>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</si>
  <si>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</si>
  <si>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</si>
  <si>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</si>
  <si>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</si>
  <si>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</si>
  <si>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</si>
  <si>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</si>
  <si>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</si>
  <si>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</si>
  <si>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</si>
  <si>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</si>
  <si>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</si>
  <si>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</si>
  <si>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</si>
  <si>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</si>
  <si>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</si>
  <si>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</si>
  <si>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</si>
  <si>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</si>
  <si>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</si>
  <si>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</si>
  <si>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</si>
  <si>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</si>
  <si>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</si>
  <si>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</si>
  <si>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</si>
  <si>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</si>
  <si>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</si>
  <si>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</si>
  <si>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</si>
  <si>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</si>
  <si>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</si>
  <si>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</si>
  <si>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</si>
  <si>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</si>
  <si>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</si>
  <si>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</si>
  <si>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</si>
  <si>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</si>
  <si>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</si>
  <si>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</si>
  <si>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</si>
  <si>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</si>
  <si>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</si>
  <si>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</si>
  <si>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</si>
  <si>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</si>
  <si>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</si>
  <si>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</si>
  <si>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</si>
  <si>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</si>
  <si>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</si>
  <si>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</si>
  <si>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</si>
  <si>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</si>
  <si>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</si>
  <si>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</si>
  <si>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</si>
  <si>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</si>
  <si>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</si>
  <si>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</si>
  <si>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</si>
  <si>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</si>
  <si>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</si>
  <si>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</si>
  <si>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</si>
  <si>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</si>
  <si>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</si>
  <si>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</si>
  <si>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</si>
  <si>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</si>
  <si>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</si>
  <si>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</si>
  <si>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</si>
  <si>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</si>
  <si>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</si>
  <si>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</si>
  <si>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</si>
  <si>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</si>
  <si>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</si>
  <si>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</si>
  <si>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</si>
  <si>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</si>
  <si>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</si>
  <si>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</si>
  <si>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</si>
  <si>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</si>
  <si>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</si>
  <si>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</si>
  <si>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</si>
  <si>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</si>
  <si>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</si>
  <si>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</si>
  <si>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</si>
  <si>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</si>
  <si>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</si>
  <si>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</si>
  <si>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</si>
  <si>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</si>
  <si>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</si>
  <si>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</si>
  <si>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</si>
  <si>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</si>
  <si>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</si>
  <si>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</si>
  <si>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</si>
  <si>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</si>
  <si>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</si>
  <si>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</si>
  <si>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</si>
  <si>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</si>
  <si>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</si>
  <si>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</si>
  <si>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</si>
  <si>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</si>
  <si>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</si>
  <si>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</si>
  <si>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</si>
  <si>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</si>
  <si>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</si>
  <si>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</si>
  <si>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</si>
  <si>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</si>
  <si>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</si>
  <si>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</si>
  <si>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</si>
  <si>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</si>
  <si>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</si>
  <si>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</si>
  <si>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</si>
  <si>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</si>
  <si>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</si>
  <si>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</si>
  <si>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</si>
  <si>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</si>
  <si>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</si>
  <si>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</si>
  <si>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</si>
  <si>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</si>
  <si>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</si>
  <si>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</si>
  <si>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</si>
  <si>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</si>
  <si>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</si>
  <si>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</si>
  <si>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</si>
  <si>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</si>
  <si>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</si>
  <si>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</si>
  <si>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</si>
  <si>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</si>
  <si>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</si>
  <si>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</si>
  <si>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</si>
  <si>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</si>
  <si>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</si>
  <si>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</si>
  <si>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</si>
  <si>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</si>
  <si>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</si>
  <si>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</si>
  <si>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</si>
  <si>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</si>
  <si>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</si>
  <si>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</si>
  <si>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</si>
  <si>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</si>
  <si>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</si>
  <si>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</si>
  <si>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</si>
  <si>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</si>
  <si>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</si>
  <si>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</si>
  <si>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</si>
  <si>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</si>
  <si>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</si>
  <si>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</si>
  <si>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</si>
  <si>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</si>
  <si>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</si>
  <si>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</si>
  <si>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</si>
  <si>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</si>
  <si>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</si>
  <si>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</si>
  <si>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</si>
  <si>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</si>
  <si>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</si>
  <si>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</si>
  <si>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</si>
  <si>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</si>
  <si>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</si>
  <si>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</si>
  <si>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</si>
  <si>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</si>
  <si>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</si>
  <si>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</si>
  <si>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</si>
  <si>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</si>
  <si>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</si>
  <si>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</si>
  <si>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</si>
  <si>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</si>
  <si>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</si>
  <si>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</si>
  <si>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</si>
  <si>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</si>
  <si>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</si>
  <si>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</si>
  <si>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</si>
  <si>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</si>
  <si>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</si>
  <si>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</si>
  <si>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</si>
  <si>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</si>
  <si>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</si>
  <si>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</si>
  <si>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</si>
  <si>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</si>
  <si>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</si>
  <si>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</si>
  <si>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</si>
  <si>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</si>
  <si>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</si>
  <si>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</si>
  <si>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</si>
  <si>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</si>
  <si>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</si>
  <si>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</si>
  <si>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</si>
  <si>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</si>
  <si>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</si>
  <si>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</si>
  <si>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</si>
  <si>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</si>
  <si>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</si>
  <si>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</si>
  <si>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</si>
  <si>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</si>
  <si>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</si>
  <si>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</si>
  <si>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</si>
  <si>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</si>
  <si>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</si>
  <si>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</si>
  <si>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</si>
  <si>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</si>
  <si>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</si>
  <si>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</si>
  <si>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</si>
  <si>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</si>
  <si>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</si>
  <si>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</si>
  <si>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</si>
  <si>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</si>
  <si>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</si>
  <si>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</si>
  <si>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</si>
  <si>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</si>
  <si>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</si>
  <si>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</si>
  <si>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</si>
  <si>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</si>
  <si>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</si>
  <si>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</si>
  <si>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</si>
  <si>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</si>
  <si>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</si>
  <si>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</si>
  <si>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</si>
  <si>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</si>
  <si>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</si>
  <si>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</si>
  <si>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</si>
  <si>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</si>
  <si>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</si>
  <si>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</si>
  <si>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</si>
  <si>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</si>
  <si>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</si>
  <si>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</si>
  <si>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</si>
  <si>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</si>
  <si>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</si>
  <si>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</si>
  <si>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</si>
  <si>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</si>
  <si>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</si>
  <si>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</si>
  <si>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</si>
  <si>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</si>
  <si>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</si>
  <si>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</si>
  <si>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</si>
  <si>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</si>
  <si>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</si>
  <si>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</si>
  <si>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</si>
  <si>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</si>
  <si>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</si>
  <si>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</si>
  <si>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</si>
  <si>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</si>
  <si>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</si>
  <si>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</si>
  <si>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</si>
  <si>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</si>
  <si>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</si>
  <si>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</si>
  <si>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</si>
  <si>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</si>
  <si>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</si>
  <si>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</si>
  <si>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</si>
  <si>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</si>
  <si>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</si>
  <si>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</si>
  <si>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</si>
  <si>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</si>
  <si>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</si>
  <si>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</si>
  <si>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</si>
  <si>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</si>
  <si>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</si>
  <si>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</si>
  <si>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</si>
  <si>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</si>
  <si>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</si>
  <si>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</si>
  <si>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</si>
  <si>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</si>
  <si>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</si>
  <si>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</si>
  <si>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</si>
  <si>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</si>
  <si>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</si>
  <si>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</si>
  <si>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</si>
  <si>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</si>
  <si>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</si>
  <si>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</si>
  <si>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</si>
  <si>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</si>
  <si>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</si>
  <si>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</si>
  <si>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</si>
  <si>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</si>
  <si>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</si>
  <si>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</si>
  <si>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</si>
  <si>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</si>
  <si>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</si>
  <si>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</si>
  <si>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</si>
  <si>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</si>
  <si>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</si>
  <si>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</si>
  <si>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</si>
  <si>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</si>
  <si>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</si>
  <si>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</si>
  <si>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</si>
  <si>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</si>
  <si>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</si>
  <si>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</si>
  <si>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</si>
  <si>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</si>
  <si>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</si>
  <si>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</si>
  <si>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</si>
  <si>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</si>
  <si>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</si>
  <si>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</si>
  <si>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</si>
  <si>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</si>
  <si>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</si>
  <si>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</si>
  <si>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</si>
  <si>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</si>
  <si>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</si>
  <si>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</si>
  <si>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</si>
  <si>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</si>
  <si>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</si>
  <si>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</si>
  <si>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</si>
  <si>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</si>
  <si>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</si>
  <si>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</si>
  <si>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</si>
  <si>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</si>
  <si>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</si>
  <si>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</si>
  <si>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</si>
  <si>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</si>
  <si>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</si>
  <si>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</si>
  <si>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</si>
  <si>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</si>
  <si>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</si>
  <si>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</si>
  <si>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</si>
  <si>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</si>
  <si>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</si>
  <si>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</si>
  <si>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</si>
  <si>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</si>
  <si>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</si>
  <si>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</si>
  <si>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</si>
  <si>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</si>
  <si>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</si>
  <si>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</si>
  <si>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</si>
  <si>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</si>
  <si>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</si>
  <si>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</si>
  <si>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</si>
  <si>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</si>
  <si>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</si>
  <si>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</si>
  <si>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</si>
  <si>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</si>
  <si>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</si>
  <si>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</si>
  <si>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</si>
  <si>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</si>
  <si>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</si>
  <si>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</si>
  <si>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</si>
  <si>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</si>
  <si>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</si>
  <si>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</si>
  <si>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</si>
  <si>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</si>
  <si>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</si>
  <si>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</si>
  <si>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</si>
  <si>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</si>
  <si>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</si>
  <si>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</si>
  <si>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</si>
  <si>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</si>
  <si>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</si>
  <si>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</si>
  <si>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</si>
  <si>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</si>
  <si>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</si>
  <si>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</si>
  <si>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</si>
  <si>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</si>
  <si>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</si>
  <si>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</si>
  <si>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</si>
  <si>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</si>
  <si>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</si>
  <si>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</si>
  <si>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</si>
  <si>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</si>
  <si>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</si>
  <si>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</si>
  <si>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</si>
  <si>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</si>
  <si>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</si>
  <si>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</si>
  <si>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</si>
  <si>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</si>
  <si>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</si>
  <si>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</si>
  <si>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</si>
  <si>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</si>
  <si>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</si>
  <si>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</si>
  <si>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</si>
  <si>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</si>
  <si>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</si>
  <si>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</si>
  <si>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</si>
  <si>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</si>
  <si>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</si>
  <si>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</si>
  <si>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</si>
  <si>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</si>
  <si>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</si>
  <si>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</si>
  <si>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</si>
  <si>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</si>
  <si>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</si>
  <si>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</si>
  <si>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</si>
  <si>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</si>
  <si>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</si>
  <si>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</si>
  <si>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</si>
  <si>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</si>
  <si>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</si>
  <si>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</si>
  <si>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</si>
  <si>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</si>
  <si>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</si>
  <si>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</si>
  <si>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</si>
  <si>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</si>
  <si>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</si>
  <si>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</si>
  <si>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</si>
  <si>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</si>
  <si>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</si>
  <si>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</si>
  <si>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</si>
  <si>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</si>
  <si>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</si>
  <si>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</si>
  <si>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</si>
  <si>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</si>
  <si>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</si>
  <si>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</si>
  <si>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</si>
  <si>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</si>
  <si>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</si>
  <si>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</si>
  <si>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</si>
  <si>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</si>
  <si>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</si>
  <si>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</si>
  <si>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</si>
  <si>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</si>
  <si>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</si>
  <si>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</si>
  <si>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</si>
  <si>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</si>
  <si>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</si>
  <si>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</si>
  <si>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</si>
  <si>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</si>
  <si>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</si>
  <si>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</si>
  <si>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</si>
  <si>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</si>
  <si>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</si>
  <si>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</si>
  <si>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</si>
  <si>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</si>
  <si>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</si>
  <si>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</si>
  <si>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</si>
  <si>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</si>
  <si>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</si>
  <si>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</si>
  <si>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</si>
  <si>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</si>
  <si>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</si>
  <si>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</si>
  <si>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</si>
  <si>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</si>
  <si>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</si>
  <si>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</si>
  <si>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</si>
  <si>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</si>
  <si>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</si>
  <si>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</si>
  <si>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</si>
  <si>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</si>
  <si>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</si>
  <si>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</si>
  <si>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</si>
  <si>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</si>
  <si>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</si>
  <si>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</si>
  <si>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</si>
  <si>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</si>
  <si>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</si>
  <si>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</si>
  <si>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</si>
  <si>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</si>
  <si>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</si>
  <si>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</si>
  <si>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</si>
  <si>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</si>
  <si>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</si>
  <si>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</si>
  <si>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</si>
  <si>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</si>
  <si>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</si>
  <si>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</si>
  <si>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</si>
  <si>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</si>
  <si>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</si>
  <si>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</si>
  <si>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</si>
  <si>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</si>
  <si>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</si>
  <si>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</si>
  <si>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</si>
  <si>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</si>
  <si>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</si>
  <si>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</si>
  <si>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</si>
  <si>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</si>
  <si>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</si>
  <si>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</si>
  <si>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</si>
  <si>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</si>
  <si>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</si>
  <si>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</si>
  <si>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</si>
  <si>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</si>
  <si>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</si>
  <si>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</si>
  <si>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</si>
  <si>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</si>
  <si>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</si>
  <si>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</si>
  <si>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</si>
  <si>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</si>
  <si>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</si>
  <si>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</si>
  <si>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</si>
  <si>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</si>
  <si>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</si>
  <si>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</si>
  <si>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</si>
  <si>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</si>
  <si>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</si>
  <si>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</si>
  <si>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</si>
  <si>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</si>
  <si>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</si>
  <si>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</si>
  <si>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</si>
  <si>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</si>
  <si>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</si>
  <si>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</si>
  <si>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</si>
  <si>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</si>
  <si>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</si>
  <si>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</si>
  <si>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</si>
  <si>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</si>
  <si>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</si>
  <si>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</si>
  <si>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</si>
  <si>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</si>
  <si>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</si>
  <si>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</si>
  <si>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</si>
  <si>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</si>
  <si>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</si>
  <si>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</si>
  <si>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</si>
  <si>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</si>
  <si>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</si>
  <si>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</si>
  <si>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</si>
  <si>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</si>
  <si>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</si>
  <si>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</si>
  <si>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</si>
  <si>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</si>
  <si>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</si>
  <si>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</si>
  <si>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</si>
  <si>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</si>
  <si>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</si>
  <si>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</si>
  <si>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</si>
  <si>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</si>
  <si>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</si>
  <si>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</si>
  <si>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</si>
  <si>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</si>
  <si>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</si>
  <si>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</si>
  <si>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</si>
  <si>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</si>
  <si>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</si>
  <si>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</si>
  <si>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</si>
  <si>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</si>
  <si>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</si>
  <si>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</si>
  <si>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</si>
  <si>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</si>
  <si>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</si>
  <si>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</si>
  <si>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</si>
  <si>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</si>
  <si>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</si>
  <si>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</si>
  <si>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</si>
  <si>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</si>
  <si>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</si>
  <si>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</si>
  <si>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</si>
  <si>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</si>
  <si>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</si>
  <si>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</si>
  <si>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</si>
  <si>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</si>
  <si>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</si>
  <si>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</si>
  <si>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</si>
  <si>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</si>
  <si>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</si>
  <si>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</si>
  <si>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</si>
  <si>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</si>
  <si>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</si>
  <si>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</si>
  <si>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</si>
  <si>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</si>
  <si>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</si>
  <si>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</si>
  <si>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</si>
  <si>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</si>
  <si>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</si>
  <si>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</si>
  <si>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</si>
  <si>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</si>
  <si>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</si>
  <si>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</si>
  <si>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</si>
  <si>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</si>
  <si>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</si>
  <si>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</si>
  <si>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</si>
  <si>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</si>
  <si>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</si>
  <si>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</si>
  <si>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</si>
  <si>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</si>
  <si>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</si>
  <si>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</si>
  <si>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</si>
  <si>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</si>
  <si>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</si>
  <si>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</si>
  <si>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</si>
  <si>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</si>
  <si>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</si>
  <si>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</si>
  <si>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</si>
  <si>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</si>
  <si>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</si>
  <si>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</si>
  <si>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</si>
  <si>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</si>
  <si>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</si>
  <si>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</si>
  <si>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</si>
  <si>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</si>
  <si>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</si>
  <si>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</si>
  <si>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</si>
  <si>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</si>
  <si>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</si>
  <si>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</si>
  <si>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</si>
  <si>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</si>
  <si>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</si>
  <si>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</si>
  <si>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</si>
  <si>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</si>
  <si>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</si>
  <si>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</si>
  <si>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</si>
  <si>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</si>
  <si>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</si>
  <si>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</si>
  <si>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</si>
  <si>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</si>
  <si>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</si>
  <si>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</si>
  <si>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</si>
  <si>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</si>
  <si>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</si>
  <si>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</si>
  <si>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</si>
  <si>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</si>
  <si>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</si>
  <si>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</si>
  <si>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</si>
  <si>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</si>
  <si>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</si>
  <si>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</si>
  <si>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</si>
  <si>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</si>
  <si>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</si>
  <si>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</si>
  <si>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</si>
  <si>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</si>
  <si>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</si>
  <si>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</si>
  <si>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</si>
  <si>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</si>
  <si>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</si>
  <si>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</si>
  <si>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</si>
  <si>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</si>
  <si>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</si>
  <si>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</si>
  <si>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</si>
  <si>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</si>
  <si>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</si>
  <si>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</si>
  <si>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</si>
  <si>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</si>
  <si>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</si>
  <si>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</si>
  <si>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</si>
  <si>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</si>
  <si>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</si>
  <si>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</si>
  <si>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</si>
  <si>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</si>
  <si>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</si>
  <si>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</si>
  <si>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</si>
  <si>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</si>
  <si>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</si>
  <si>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</si>
  <si>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</si>
  <si>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</si>
  <si>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</si>
  <si>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</si>
  <si>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</si>
  <si>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</si>
  <si>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</si>
  <si>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</si>
  <si>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</si>
  <si>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</si>
  <si>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</si>
  <si>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</si>
  <si>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</si>
  <si>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</si>
  <si>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</si>
  <si>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</si>
  <si>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</si>
  <si>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</si>
  <si>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</si>
  <si>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</si>
  <si>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</si>
  <si>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</si>
  <si>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</si>
  <si>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</si>
  <si>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</si>
  <si>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</si>
  <si>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</si>
  <si>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</si>
  <si>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</si>
  <si>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</si>
  <si>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</si>
  <si>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</si>
  <si>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</si>
  <si>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</si>
  <si>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</si>
  <si>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</si>
  <si>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</si>
  <si>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</si>
  <si>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</si>
  <si>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</si>
  <si>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</si>
  <si>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</si>
  <si>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</si>
  <si>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</si>
  <si>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</si>
  <si>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</si>
  <si>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</si>
  <si>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</si>
  <si>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</si>
  <si>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</si>
  <si>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</si>
  <si>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</si>
  <si>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</si>
  <si>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</si>
  <si>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</si>
  <si>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</si>
  <si>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</si>
  <si>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</si>
  <si>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</si>
  <si>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</si>
  <si>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</si>
  <si>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</si>
  <si>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</si>
  <si>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</si>
  <si>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</si>
  <si>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</si>
  <si>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</si>
  <si>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</si>
  <si>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</si>
  <si>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</si>
  <si>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</si>
  <si>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</si>
  <si>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</si>
  <si>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</si>
  <si>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</si>
  <si>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</si>
  <si>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</si>
  <si>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</si>
  <si>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</si>
  <si>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</si>
  <si>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</si>
  <si>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</si>
  <si>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</si>
  <si>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</si>
  <si>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</si>
  <si>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</si>
  <si>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</si>
  <si>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</si>
  <si>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</si>
  <si>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</si>
  <si>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</si>
  <si>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</si>
  <si>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</si>
  <si>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</si>
  <si>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</si>
  <si>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</si>
  <si>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</si>
  <si>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</si>
  <si>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</si>
  <si>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</si>
  <si>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</si>
  <si>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</si>
  <si>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</si>
  <si>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</si>
  <si>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</si>
  <si>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</si>
  <si>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</si>
  <si>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</si>
  <si>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</si>
  <si>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</si>
  <si>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</si>
  <si>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</si>
  <si>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</si>
  <si>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</si>
  <si>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</si>
  <si>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</si>
  <si>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</si>
  <si>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</si>
  <si>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</si>
  <si>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</si>
  <si>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</si>
  <si>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</si>
  <si>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</si>
  <si>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</si>
  <si>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</si>
  <si>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</si>
  <si>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</si>
  <si>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</si>
  <si>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</si>
  <si>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</si>
  <si>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</si>
  <si>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</si>
  <si>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</si>
  <si>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</si>
  <si>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</si>
  <si>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</si>
  <si>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</si>
  <si>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</si>
  <si>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</si>
  <si>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</si>
  <si>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</si>
  <si>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</si>
  <si>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</si>
  <si>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</si>
  <si>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</si>
  <si>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</si>
  <si>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</si>
  <si>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</si>
  <si>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</si>
  <si>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</si>
  <si>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</si>
  <si>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</si>
  <si>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</si>
  <si>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</si>
  <si>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</si>
  <si>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</si>
  <si>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</si>
  <si>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</si>
  <si>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</si>
  <si>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</si>
  <si>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</si>
  <si>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</si>
  <si>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</si>
  <si>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</si>
  <si>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</si>
  <si>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</si>
  <si>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</si>
  <si>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</si>
  <si>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</si>
  <si>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</si>
  <si>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</si>
  <si>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</si>
  <si>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</si>
  <si>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</si>
  <si>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</si>
  <si>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</si>
  <si>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</si>
  <si>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</si>
  <si>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</si>
  <si>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</si>
  <si>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</si>
  <si>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</si>
  <si>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</si>
  <si>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</si>
  <si>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</si>
  <si>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</si>
  <si>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</si>
  <si>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</si>
  <si>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</si>
  <si>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</si>
  <si>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</si>
  <si>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</si>
  <si>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</si>
  <si>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</si>
  <si>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</si>
  <si>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</si>
  <si>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</si>
  <si>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</si>
  <si>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</si>
  <si>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</si>
  <si>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</si>
  <si>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</si>
  <si>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</si>
  <si>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</si>
  <si>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</si>
  <si>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</si>
  <si>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</si>
  <si>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</si>
  <si>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</si>
  <si>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</si>
  <si>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</si>
  <si>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</si>
  <si>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</si>
  <si>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</si>
  <si>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</si>
  <si>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</si>
  <si>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</si>
  <si>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</si>
  <si>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</si>
  <si>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</si>
  <si>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</si>
  <si>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</si>
  <si>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</si>
  <si>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</si>
  <si>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</si>
  <si>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</si>
  <si>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</si>
  <si>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</si>
  <si>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</si>
  <si>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</si>
  <si>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</si>
  <si>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</si>
  <si>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</si>
  <si>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</si>
  <si>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</si>
  <si>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</si>
  <si>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</si>
  <si>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</si>
  <si>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</si>
  <si>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</si>
  <si>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</si>
  <si>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</si>
  <si>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</si>
  <si>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</si>
  <si>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</si>
  <si>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</si>
  <si>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</si>
  <si>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</si>
  <si>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</si>
  <si>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</si>
  <si>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</si>
  <si>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</si>
  <si>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</si>
  <si>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</si>
  <si>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</si>
  <si>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</si>
  <si>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</si>
  <si>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</si>
  <si>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</si>
  <si>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</si>
  <si>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</si>
  <si>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</si>
  <si>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</si>
  <si>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</si>
  <si>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</si>
  <si>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</si>
  <si>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</si>
  <si>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</si>
  <si>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</si>
  <si>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</si>
  <si>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</si>
  <si>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</si>
  <si>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</si>
  <si>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</si>
  <si>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</si>
  <si>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</si>
  <si>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</si>
  <si>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</si>
  <si>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</si>
  <si>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</si>
  <si>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</si>
  <si>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</si>
  <si>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</si>
  <si>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</si>
  <si>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</si>
  <si>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</si>
  <si>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</si>
  <si>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</si>
  <si>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</si>
  <si>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</si>
  <si>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</si>
  <si>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</si>
  <si>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</si>
  <si>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</si>
  <si>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</si>
  <si>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</si>
  <si>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</si>
  <si>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</si>
  <si>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</si>
  <si>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</si>
  <si>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</si>
  <si>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</si>
  <si>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</si>
  <si>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</si>
  <si>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</si>
  <si>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</si>
  <si>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</si>
  <si>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</si>
  <si>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</si>
  <si>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</si>
  <si>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</si>
  <si>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</si>
  <si>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</si>
  <si>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</si>
  <si>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</si>
  <si>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</si>
  <si>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</si>
  <si>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</si>
  <si>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</si>
  <si>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</si>
  <si>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</si>
  <si>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</si>
  <si>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</si>
  <si>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</si>
  <si>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</si>
  <si>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</si>
  <si>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</si>
  <si>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</si>
  <si>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</si>
  <si>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</si>
  <si>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</si>
  <si>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</si>
  <si>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</si>
  <si>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</si>
  <si>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</si>
  <si>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</si>
  <si>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</si>
  <si>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</si>
  <si>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</si>
  <si>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</si>
  <si>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</si>
  <si>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</si>
  <si>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</si>
  <si>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</si>
  <si>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</si>
  <si>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</si>
  <si>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</si>
  <si>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</si>
  <si>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</si>
  <si>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</si>
  <si>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</si>
  <si>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</si>
  <si>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</si>
  <si>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</si>
  <si>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</si>
  <si>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</si>
  <si>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</si>
  <si>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</si>
  <si>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</si>
  <si>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</si>
  <si>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</si>
  <si>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</si>
  <si>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</si>
  <si>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</si>
  <si>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</si>
  <si>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</si>
  <si>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</si>
  <si>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</si>
  <si>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</si>
  <si>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</si>
  <si>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</si>
  <si>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</si>
  <si>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</si>
  <si>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</si>
  <si>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</si>
  <si>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</si>
  <si>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</si>
  <si>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</si>
  <si>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</si>
  <si>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</si>
  <si>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</si>
  <si>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</si>
  <si>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</si>
  <si>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</si>
  <si>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</si>
  <si>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</si>
  <si>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</si>
  <si>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</si>
  <si>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</si>
  <si>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</si>
  <si>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</si>
  <si>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</si>
  <si>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</si>
  <si>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</si>
  <si>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</si>
  <si>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</si>
  <si>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</si>
  <si>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</si>
  <si>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</si>
  <si>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</si>
  <si>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</si>
  <si>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</si>
  <si>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</si>
  <si>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</si>
  <si>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</si>
  <si>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</si>
  <si>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</si>
  <si>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</si>
  <si>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</si>
  <si>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</si>
  <si>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</si>
  <si>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</si>
  <si>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</si>
  <si>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</si>
  <si>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</si>
  <si>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</si>
  <si>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</si>
  <si>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</si>
  <si>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</si>
  <si>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</si>
  <si>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</si>
  <si>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</si>
  <si>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</si>
  <si>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</si>
  <si>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</si>
  <si>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</si>
  <si>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</si>
  <si>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</si>
  <si>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</si>
  <si>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</si>
  <si>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</si>
  <si>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</si>
  <si>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</si>
  <si>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</si>
  <si>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</si>
  <si>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</si>
  <si>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</si>
  <si>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</si>
  <si>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</si>
  <si>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</si>
  <si>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</si>
  <si>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</si>
  <si>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</si>
  <si>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</si>
  <si>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</si>
  <si>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</si>
  <si>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</si>
  <si>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</si>
  <si>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</si>
  <si>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</si>
  <si>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</si>
  <si>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</si>
  <si>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</si>
  <si>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</si>
  <si>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</si>
  <si>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</si>
  <si>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</si>
  <si>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</si>
  <si>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</si>
  <si>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</si>
  <si>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</si>
  <si>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</si>
  <si>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</si>
  <si>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</si>
  <si>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</si>
  <si>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</si>
  <si>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</si>
  <si>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</si>
  <si>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</si>
  <si>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</si>
  <si>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</si>
  <si>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</si>
  <si>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</si>
  <si>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</si>
  <si>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</si>
  <si>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</si>
  <si>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</si>
  <si>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</si>
  <si>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</si>
  <si>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</si>
  <si>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</si>
  <si>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</si>
  <si>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</si>
  <si>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</si>
  <si>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</si>
  <si>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</si>
  <si>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</si>
  <si>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</si>
  <si>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</si>
  <si>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</si>
  <si>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</si>
  <si>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</si>
  <si>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</si>
  <si>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</si>
  <si>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</si>
  <si>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</si>
  <si>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</si>
  <si>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</si>
  <si>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</si>
  <si>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</si>
  <si>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</si>
  <si>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</si>
  <si>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</si>
  <si>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</si>
  <si>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</si>
  <si>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</si>
  <si>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</si>
  <si>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</si>
  <si>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</si>
  <si>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</si>
  <si>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</si>
  <si>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</si>
  <si>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</si>
  <si>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</si>
  <si>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</si>
  <si>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</si>
  <si>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</si>
  <si>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</si>
  <si>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</si>
  <si>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</si>
  <si>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</si>
  <si>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</si>
  <si>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</si>
  <si>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</si>
  <si>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</si>
  <si>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</si>
  <si>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</si>
  <si>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</si>
  <si>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</si>
  <si>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</si>
  <si>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</si>
  <si>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</si>
  <si>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</si>
  <si>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</si>
  <si>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</si>
  <si>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</si>
  <si>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</si>
  <si>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</si>
  <si>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</si>
  <si>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</si>
  <si>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</si>
  <si>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</si>
  <si>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</si>
  <si>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</si>
  <si>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</si>
  <si>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</si>
  <si>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</si>
  <si>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</si>
  <si>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</si>
  <si>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</si>
  <si>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</si>
  <si>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</si>
  <si>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</si>
  <si>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</si>
  <si>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</si>
  <si>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</si>
  <si>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</si>
  <si>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</si>
  <si>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</si>
  <si>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</si>
  <si>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</si>
  <si>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</si>
  <si>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</si>
  <si>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</si>
  <si>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</si>
  <si>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</si>
  <si>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</si>
  <si>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</si>
  <si>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</si>
  <si>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</si>
  <si>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</si>
  <si>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</si>
  <si>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</si>
  <si>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</si>
  <si>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</si>
  <si>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</si>
  <si>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</si>
  <si>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</si>
  <si>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</si>
  <si>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</si>
  <si>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</si>
  <si>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</si>
  <si>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</si>
  <si>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</si>
  <si>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</si>
  <si>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</si>
  <si>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</si>
  <si>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</si>
  <si>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</si>
  <si>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</si>
  <si>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</si>
  <si>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</si>
  <si>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</si>
  <si>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</si>
  <si>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</si>
  <si>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</si>
  <si>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</si>
  <si>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</si>
  <si>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</si>
  <si>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</si>
  <si>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</si>
  <si>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</si>
  <si>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</si>
  <si>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</si>
  <si>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</si>
  <si>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</si>
  <si>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</si>
  <si>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</si>
  <si>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</si>
  <si>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</si>
  <si>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</si>
  <si>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</si>
  <si>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</si>
  <si>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</si>
  <si>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</si>
  <si>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</si>
  <si>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</si>
  <si>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</si>
  <si>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</si>
  <si>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</si>
  <si>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</si>
  <si>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</si>
  <si>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</si>
  <si>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</si>
  <si>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</si>
  <si>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</si>
  <si>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</si>
  <si>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</si>
  <si>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</si>
  <si>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</si>
  <si>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</si>
  <si>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</si>
  <si>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</si>
  <si>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</si>
  <si>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</si>
  <si>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</si>
  <si>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</si>
  <si>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</si>
  <si>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</si>
  <si>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</si>
  <si>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</si>
  <si>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</si>
  <si>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</si>
  <si>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</si>
  <si>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</si>
  <si>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</si>
  <si>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</si>
  <si>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</si>
  <si>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</si>
  <si>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</si>
  <si>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</si>
  <si>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</si>
  <si>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</si>
  <si>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</si>
  <si>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</si>
  <si>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</si>
  <si>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</si>
  <si>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</si>
  <si>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</si>
  <si>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</si>
  <si>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</si>
  <si>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</si>
  <si>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</si>
  <si>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</si>
  <si>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</si>
  <si>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</si>
  <si>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</si>
  <si>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</si>
  <si>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</si>
  <si>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</si>
  <si>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</si>
  <si>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</si>
  <si>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</si>
  <si>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</si>
  <si>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</si>
  <si>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</si>
  <si>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</si>
  <si>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</si>
  <si>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</si>
  <si>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</si>
  <si>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</si>
  <si>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</si>
  <si>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</si>
  <si>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</si>
  <si>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</si>
  <si>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</si>
  <si>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</si>
  <si>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</si>
  <si>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</si>
  <si>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</si>
  <si>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</si>
  <si>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</si>
  <si>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</si>
  <si>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</si>
  <si>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</si>
  <si>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</si>
  <si>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</si>
  <si>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</si>
  <si>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</si>
  <si>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</si>
  <si>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</si>
  <si>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</si>
  <si>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</si>
  <si>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</si>
  <si>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</si>
  <si>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</si>
  <si>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</si>
  <si>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</si>
  <si>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</si>
  <si>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</si>
  <si>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</si>
  <si>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</si>
  <si>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</si>
  <si>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</si>
  <si>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</si>
  <si>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</si>
  <si>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</si>
  <si>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</si>
  <si>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</si>
  <si>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</si>
  <si>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</si>
  <si>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</si>
  <si>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</si>
  <si>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</si>
  <si>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</si>
  <si>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</si>
  <si>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</si>
  <si>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</si>
  <si>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</si>
  <si>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</si>
  <si>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</si>
  <si>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</si>
  <si>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</si>
  <si>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</si>
  <si>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</si>
  <si>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</si>
  <si>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</si>
  <si>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</si>
  <si>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</si>
  <si>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</si>
  <si>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</si>
  <si>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</si>
  <si>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</si>
  <si>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</si>
  <si>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</si>
  <si>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</si>
  <si>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</si>
  <si>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</si>
  <si>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</si>
  <si>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</si>
  <si>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</si>
  <si>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</si>
  <si>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</si>
  <si>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</si>
  <si>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</si>
  <si>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</si>
  <si>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</si>
  <si>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</si>
  <si>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</si>
  <si>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</si>
  <si>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</si>
  <si>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</si>
  <si>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</si>
  <si>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</si>
  <si>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</si>
  <si>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</si>
  <si>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</si>
  <si>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</si>
  <si>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</si>
  <si>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</si>
  <si>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</si>
  <si>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</si>
  <si>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</si>
  <si>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</si>
  <si>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</si>
  <si>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</si>
  <si>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</si>
  <si>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</si>
  <si>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</si>
  <si>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</si>
  <si>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</si>
  <si>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</si>
  <si>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</si>
  <si>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</si>
  <si>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</si>
  <si>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</si>
  <si>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</si>
  <si>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</si>
  <si>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</si>
  <si>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</si>
  <si>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</si>
  <si>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</si>
  <si>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</si>
  <si>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</si>
  <si>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</si>
  <si>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</si>
  <si>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</si>
  <si>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</si>
  <si>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</si>
  <si>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</si>
  <si>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</si>
  <si>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</si>
  <si>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</si>
  <si>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</si>
  <si>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</si>
  <si>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</si>
  <si>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</si>
  <si>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</si>
  <si>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</si>
  <si>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</si>
  <si>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</si>
  <si>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</si>
  <si>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</si>
  <si>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</si>
  <si>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</si>
  <si>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</si>
  <si>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</si>
  <si>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</si>
  <si>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</si>
  <si>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</si>
  <si>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</si>
  <si>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</si>
  <si>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</si>
  <si>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</si>
  <si>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</si>
  <si>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</si>
  <si>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</si>
  <si>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</si>
  <si>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</si>
  <si>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</si>
  <si>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</si>
  <si>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</si>
  <si>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</si>
  <si>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</si>
  <si>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</si>
  <si>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</si>
  <si>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</si>
  <si>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</si>
  <si>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</si>
  <si>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</si>
  <si>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</si>
  <si>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</si>
  <si>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</si>
  <si>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</si>
  <si>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</si>
  <si>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</si>
  <si>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</si>
  <si>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</si>
  <si>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</si>
  <si>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</si>
  <si>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</si>
  <si>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</si>
  <si>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</si>
  <si>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</si>
  <si>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</si>
  <si>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</si>
  <si>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</si>
  <si>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</si>
  <si>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</si>
  <si>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</si>
  <si>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</si>
  <si>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</si>
  <si>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</si>
  <si>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</si>
  <si>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</si>
  <si>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</si>
  <si>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</si>
  <si>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</si>
  <si>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</si>
  <si>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</si>
  <si>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</si>
  <si>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</si>
  <si>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</si>
  <si>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</si>
  <si>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</si>
  <si>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</si>
  <si>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</si>
  <si>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</si>
  <si>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</si>
  <si>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</si>
  <si>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</si>
  <si>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</si>
  <si>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</si>
  <si>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</si>
  <si>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</si>
  <si>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</si>
  <si>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</si>
  <si>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</si>
  <si>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</si>
  <si>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</si>
  <si>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</si>
  <si>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</si>
  <si>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</si>
  <si>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</si>
  <si>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</si>
  <si>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</si>
  <si>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</si>
  <si>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</si>
  <si>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</si>
  <si>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</si>
  <si>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</si>
  <si>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</si>
  <si>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</si>
  <si>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</si>
  <si>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</si>
  <si>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</si>
  <si>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</si>
  <si>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</si>
  <si>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</si>
  <si>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</si>
  <si>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</si>
  <si>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</si>
  <si>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</si>
  <si>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</si>
  <si>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</si>
  <si>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</si>
  <si>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</si>
  <si>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</si>
  <si>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</si>
  <si>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</si>
  <si>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</si>
  <si>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</si>
  <si>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</si>
  <si>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</si>
  <si>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</si>
  <si>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</si>
  <si>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</si>
  <si>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</si>
  <si>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</si>
  <si>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</si>
  <si>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</si>
  <si>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</si>
  <si>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</si>
  <si>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</si>
  <si>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</si>
  <si>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</si>
  <si>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</si>
  <si>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</si>
  <si>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</si>
  <si>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</si>
  <si>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</si>
  <si>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</si>
  <si>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</si>
  <si>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</si>
  <si>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</si>
  <si>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</si>
  <si>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</si>
  <si>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</si>
  <si>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</si>
  <si>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</si>
  <si>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</si>
  <si>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</si>
  <si>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</si>
  <si>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</si>
  <si>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</si>
  <si>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</si>
  <si>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</si>
  <si>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</si>
  <si>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</si>
  <si>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</si>
  <si>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</si>
  <si>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</si>
  <si>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</si>
  <si>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</si>
  <si>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</si>
  <si>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</si>
  <si>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</si>
  <si>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</si>
  <si>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</si>
  <si>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</si>
  <si>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</si>
  <si>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</si>
  <si>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</si>
  <si>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</si>
  <si>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</si>
  <si>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</si>
  <si>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</si>
  <si>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</si>
  <si>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</si>
  <si>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</si>
  <si>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</si>
  <si>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</si>
  <si>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</si>
  <si>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</si>
  <si>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</si>
  <si>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</si>
  <si>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</si>
  <si>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</si>
  <si>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</si>
  <si>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</si>
  <si>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</si>
  <si>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</si>
  <si>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</si>
  <si>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</si>
  <si>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</si>
  <si>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</si>
  <si>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</si>
  <si>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</si>
  <si>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</si>
  <si>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</si>
  <si>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</si>
  <si>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</si>
  <si>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</si>
  <si>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</si>
  <si>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</si>
  <si>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</si>
  <si>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</si>
  <si>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</si>
  <si>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</si>
  <si>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</si>
  <si>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</si>
  <si>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</si>
  <si>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</si>
  <si>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</si>
  <si>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</si>
  <si>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</si>
  <si>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</si>
  <si>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</si>
  <si>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</si>
  <si>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</si>
  <si>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</si>
  <si>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</si>
  <si>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</si>
  <si>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</si>
  <si>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</si>
  <si>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</si>
  <si>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</si>
  <si>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</si>
  <si>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</si>
  <si>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</si>
  <si>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</si>
  <si>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</si>
  <si>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</si>
  <si>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</si>
  <si>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</si>
  <si>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</si>
  <si>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</si>
  <si>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</si>
  <si>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</si>
  <si>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</si>
  <si>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</si>
  <si>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</si>
  <si>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</si>
  <si>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</si>
  <si>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</si>
  <si>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</si>
  <si>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</si>
  <si>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</si>
  <si>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</si>
  <si>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</si>
  <si>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</si>
  <si>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</si>
  <si>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</si>
  <si>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</si>
  <si>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</si>
  <si>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</si>
  <si>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</si>
  <si>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</si>
  <si>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</si>
  <si>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</si>
  <si>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</si>
  <si>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</si>
  <si>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</si>
  <si>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</si>
  <si>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</si>
  <si>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</si>
  <si>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</si>
  <si>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</si>
  <si>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</si>
  <si>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</si>
  <si>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</si>
  <si>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</si>
  <si>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</si>
  <si>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</si>
  <si>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</si>
  <si>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</si>
  <si>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</si>
  <si>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</si>
  <si>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</si>
  <si>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</si>
  <si>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</si>
  <si>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</si>
  <si>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</si>
  <si>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</si>
  <si>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</si>
  <si>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</si>
  <si>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</si>
  <si>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</si>
  <si>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</si>
  <si>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</si>
  <si>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</si>
  <si>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</si>
  <si>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</si>
  <si>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</si>
  <si>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</si>
  <si>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</si>
  <si>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</si>
  <si>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</si>
  <si>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</si>
  <si>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</si>
  <si>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</si>
  <si>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</si>
  <si>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</si>
  <si>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</si>
  <si>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</si>
  <si>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</si>
  <si>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</si>
  <si>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</si>
  <si>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</si>
  <si>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</si>
  <si>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</si>
  <si>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</si>
  <si>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</si>
  <si>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</si>
  <si>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</si>
  <si>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</si>
  <si>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</si>
  <si>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</si>
  <si>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</si>
  <si>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</si>
  <si>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</si>
  <si>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</si>
  <si>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</si>
  <si>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</si>
  <si>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</si>
  <si>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</si>
  <si>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</si>
  <si>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</si>
  <si>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</si>
  <si>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</si>
  <si>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</si>
  <si>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</si>
  <si>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</si>
  <si>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</si>
  <si>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</si>
  <si>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</si>
  <si>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</si>
  <si>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</si>
  <si>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</si>
  <si>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</si>
  <si>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</si>
  <si>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</si>
  <si>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</si>
  <si>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</si>
  <si>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</si>
  <si>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</si>
  <si>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</si>
  <si>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</si>
  <si>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</si>
  <si>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</si>
  <si>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</si>
  <si>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</si>
  <si>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</si>
  <si>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</si>
  <si>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</si>
  <si>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</si>
  <si>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</si>
  <si>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</si>
  <si>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</si>
  <si>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</si>
  <si>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</si>
  <si>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</si>
  <si>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</si>
  <si>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</si>
  <si>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</si>
  <si>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</si>
  <si>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</si>
  <si>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</si>
  <si>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</si>
  <si>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</si>
  <si>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</si>
  <si>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</si>
  <si>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</si>
  <si>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</si>
  <si>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</si>
  <si>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</si>
  <si>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</si>
  <si>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</si>
  <si>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</si>
  <si>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</si>
  <si>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</si>
  <si>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</si>
  <si>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</si>
  <si>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</si>
  <si>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</si>
  <si>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</si>
  <si>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</si>
  <si>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</si>
  <si>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</si>
  <si>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</si>
  <si>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</si>
  <si>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</si>
  <si>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</si>
  <si>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</si>
  <si>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</si>
  <si>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</si>
  <si>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</si>
  <si>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</si>
  <si>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</si>
  <si>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</si>
  <si>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</si>
  <si>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</si>
  <si>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</si>
  <si>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</si>
  <si>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</si>
  <si>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</si>
  <si>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</si>
  <si>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</si>
  <si>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</si>
  <si>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</si>
  <si>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</si>
  <si>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</si>
  <si>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</si>
  <si>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</si>
  <si>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</si>
  <si>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</si>
  <si>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</si>
  <si>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</si>
  <si>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</si>
  <si>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</si>
  <si>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</si>
  <si>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</si>
  <si>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</si>
  <si>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</si>
  <si>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</si>
  <si>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</si>
  <si>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</si>
  <si>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</si>
  <si>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</si>
  <si>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</si>
  <si>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</si>
  <si>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</si>
  <si>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</si>
  <si>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</si>
  <si>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</si>
  <si>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</si>
  <si>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</si>
  <si>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</si>
  <si>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</si>
  <si>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</si>
  <si>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</si>
  <si>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</si>
  <si>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</si>
  <si>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</si>
  <si>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</si>
  <si>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</si>
  <si>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</si>
  <si>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</si>
  <si>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</si>
  <si>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</si>
  <si>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</si>
  <si>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</si>
  <si>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</si>
  <si>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</si>
  <si>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</si>
  <si>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</si>
  <si>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</si>
  <si>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</si>
  <si>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</si>
  <si>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</si>
  <si>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</si>
  <si>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</si>
  <si>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</si>
  <si>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</si>
  <si>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</si>
  <si>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</si>
  <si>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</si>
  <si>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</si>
  <si>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</si>
  <si>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</si>
  <si>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</si>
  <si>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</si>
  <si>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</si>
  <si>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</si>
  <si>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</si>
  <si>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</si>
  <si>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</si>
  <si>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</si>
  <si>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</si>
  <si>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</si>
  <si>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</si>
  <si>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</si>
  <si>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</si>
  <si>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</si>
  <si>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</si>
  <si>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</si>
  <si>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</si>
  <si>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</si>
  <si>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</si>
  <si>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</si>
  <si>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</si>
  <si>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</si>
  <si>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</si>
  <si>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</si>
  <si>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</si>
  <si>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</si>
  <si>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</si>
  <si>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</si>
  <si>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</si>
  <si>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</si>
  <si>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</si>
  <si>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</si>
  <si>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</si>
  <si>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</si>
  <si>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</si>
  <si>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</si>
  <si>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</si>
  <si>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</si>
  <si>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</si>
  <si>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</si>
  <si>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</si>
  <si>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</si>
  <si>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</si>
  <si>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</si>
  <si>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</si>
  <si>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</si>
  <si>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</si>
  <si>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</si>
  <si>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</si>
  <si>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</si>
  <si>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</si>
  <si>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</si>
  <si>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</si>
  <si>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</si>
  <si>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</si>
  <si>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</si>
  <si>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</si>
  <si>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</si>
  <si>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</si>
  <si>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</si>
  <si>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</si>
  <si>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</si>
  <si>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</si>
  <si>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</si>
  <si>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</si>
  <si>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</si>
  <si>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</si>
  <si>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</si>
  <si>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</si>
  <si>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</si>
  <si>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</si>
  <si>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</si>
  <si>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</si>
  <si>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</si>
  <si>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</si>
  <si>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</si>
  <si>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</si>
  <si>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</si>
  <si>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</si>
  <si>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</si>
  <si>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</si>
  <si>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</si>
  <si>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</si>
  <si>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</si>
  <si>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</si>
  <si>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</si>
  <si>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</si>
  <si>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</si>
  <si>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</si>
  <si>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</si>
  <si>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</si>
  <si>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</si>
  <si>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</si>
  <si>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</si>
  <si>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</si>
  <si>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</si>
  <si>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</si>
  <si>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</si>
  <si>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</si>
  <si>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</si>
  <si>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</si>
  <si>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</si>
  <si>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</si>
  <si>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</si>
  <si>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</si>
  <si>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</si>
  <si>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</si>
  <si>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</si>
  <si>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</si>
  <si>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</si>
  <si>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</si>
  <si>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</si>
  <si>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</si>
  <si>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</si>
  <si>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</si>
  <si>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</si>
  <si>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</si>
  <si>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</si>
  <si>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</si>
  <si>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</si>
  <si>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</si>
  <si>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</si>
  <si>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</si>
  <si>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</si>
  <si>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</si>
  <si>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</si>
  <si>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</si>
  <si>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</si>
  <si>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</si>
  <si>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</si>
  <si>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</si>
  <si>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</si>
  <si>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</si>
  <si>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</si>
  <si>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</si>
  <si>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</si>
  <si>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</si>
  <si>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</si>
  <si>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</si>
  <si>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</si>
  <si>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</si>
  <si>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</si>
  <si>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</si>
  <si>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</si>
  <si>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</si>
  <si>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</si>
  <si>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</si>
  <si>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</si>
  <si>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</si>
  <si>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</si>
  <si>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</si>
  <si>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</si>
  <si>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</si>
  <si>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</si>
  <si>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</si>
  <si>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</si>
  <si>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</si>
  <si>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</si>
  <si>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</si>
  <si>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</si>
  <si>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</si>
  <si>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</si>
  <si>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</si>
  <si>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</si>
  <si>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</si>
  <si>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</si>
  <si>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</si>
  <si>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</si>
  <si>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</si>
  <si>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</si>
  <si>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</si>
  <si>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</si>
  <si>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</si>
  <si>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</si>
  <si>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</si>
  <si>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</si>
  <si>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</si>
  <si>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</si>
  <si>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</si>
  <si>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</si>
  <si>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</si>
  <si>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</si>
  <si>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</si>
  <si>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</si>
  <si>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</si>
  <si>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</si>
  <si>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</si>
  <si>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</si>
  <si>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</si>
  <si>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</si>
  <si>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</si>
  <si>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</si>
  <si>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</si>
  <si>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</si>
  <si>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</si>
  <si>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</si>
  <si>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</si>
  <si>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</si>
  <si>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</si>
  <si>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</si>
  <si>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</si>
  <si>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</si>
  <si>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</si>
  <si>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</si>
  <si>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</si>
  <si>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</si>
  <si>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</si>
  <si>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</si>
  <si>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</si>
  <si>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</si>
  <si>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</si>
  <si>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</si>
  <si>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</si>
  <si>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</si>
  <si>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</si>
  <si>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</si>
  <si>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</si>
  <si>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</si>
  <si>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</si>
  <si>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</si>
  <si>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</si>
  <si>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</si>
  <si>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</si>
  <si>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</si>
  <si>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</si>
  <si>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</si>
  <si>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</si>
  <si>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</si>
  <si>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</si>
  <si>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</si>
  <si>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</si>
  <si>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</si>
  <si>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</si>
  <si>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</si>
  <si>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</si>
  <si>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</si>
  <si>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</si>
  <si>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</si>
  <si>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</si>
  <si>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</si>
  <si>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</si>
  <si>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</si>
  <si>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</si>
  <si>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</si>
  <si>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</si>
  <si>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</si>
  <si>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</si>
  <si>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</si>
  <si>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</si>
  <si>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</si>
  <si>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</si>
  <si>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</si>
  <si>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</si>
  <si>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</si>
  <si>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</si>
  <si>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</si>
  <si>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</si>
  <si>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</si>
  <si>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</si>
  <si>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</si>
  <si>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</si>
  <si>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</si>
  <si>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</si>
  <si>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</si>
  <si>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</si>
  <si>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</si>
  <si>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</si>
  <si>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</si>
  <si>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</si>
  <si>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</si>
  <si>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</si>
  <si>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</si>
  <si>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</si>
  <si>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</si>
  <si>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</si>
  <si>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</si>
  <si>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</si>
  <si>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</si>
  <si>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</si>
  <si>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</si>
  <si>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</si>
  <si>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</si>
  <si>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</si>
  <si>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</si>
  <si>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</si>
  <si>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</si>
  <si>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</si>
  <si>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</si>
  <si>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</si>
  <si>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</si>
  <si>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</si>
  <si>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</si>
  <si>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</si>
  <si>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</si>
  <si>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</si>
  <si>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</si>
  <si>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</si>
  <si>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</si>
  <si>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</si>
  <si>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</si>
  <si>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</si>
  <si>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</si>
  <si>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</si>
  <si>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</si>
  <si>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</si>
  <si>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</si>
  <si>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</si>
  <si>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</si>
  <si>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</si>
  <si>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</si>
  <si>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</si>
  <si>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</si>
  <si>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</si>
  <si>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</si>
  <si>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</si>
  <si>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</si>
  <si>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</si>
  <si>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</si>
  <si>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</si>
  <si>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</si>
  <si>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</si>
  <si>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</si>
  <si>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</si>
  <si>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</si>
  <si>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</si>
  <si>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</si>
  <si>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</si>
  <si>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</si>
  <si>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</si>
  <si>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</si>
  <si>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</si>
  <si>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</si>
  <si>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</si>
  <si>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</si>
  <si>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</si>
  <si>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</si>
  <si>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</si>
  <si>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</si>
  <si>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</si>
  <si>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</si>
  <si>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</si>
  <si>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</si>
  <si>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</si>
  <si>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</si>
  <si>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</si>
  <si>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</si>
  <si>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</si>
  <si>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</si>
  <si>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</si>
  <si>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</si>
  <si>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</si>
  <si>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</si>
  <si>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</si>
  <si>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</si>
  <si>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</si>
  <si>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</si>
  <si>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</si>
  <si>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</si>
  <si>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</si>
  <si>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</si>
  <si>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</si>
  <si>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</si>
  <si>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</si>
  <si>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</si>
  <si>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</si>
  <si>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</si>
  <si>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</si>
  <si>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</si>
  <si>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</si>
  <si>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</si>
  <si>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</si>
  <si>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</si>
  <si>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</si>
  <si>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</si>
  <si>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</si>
  <si>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</si>
  <si>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</si>
  <si>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</si>
  <si>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</si>
  <si>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</si>
  <si>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</si>
  <si>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</si>
  <si>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</si>
  <si>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</si>
  <si>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</si>
  <si>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</si>
  <si>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</si>
  <si>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</si>
  <si>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</si>
  <si>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</si>
  <si>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</si>
  <si>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</si>
  <si>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</si>
  <si>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</si>
  <si>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</si>
  <si>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</si>
  <si>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</si>
  <si>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</si>
  <si>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</si>
  <si>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</si>
  <si>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</si>
  <si>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</si>
  <si>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</si>
  <si>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</si>
  <si>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</si>
  <si>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</si>
  <si>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</si>
  <si>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</si>
  <si>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</si>
  <si>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</si>
  <si>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</si>
  <si>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</si>
  <si>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</si>
  <si>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</si>
  <si>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</si>
  <si>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</si>
  <si>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</si>
  <si>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</si>
  <si>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</si>
  <si>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</si>
  <si>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</si>
  <si>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</si>
  <si>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</si>
  <si>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</si>
  <si>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</si>
  <si>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</si>
  <si>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</si>
  <si>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</si>
  <si>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</si>
  <si>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</si>
  <si>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</si>
  <si>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</si>
  <si>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</si>
  <si>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</si>
  <si>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</si>
  <si>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</si>
  <si>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</si>
  <si>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</si>
  <si>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</si>
  <si>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</si>
  <si>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</si>
  <si>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</si>
  <si>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</si>
  <si>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</si>
  <si>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</si>
  <si>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</si>
  <si>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</si>
  <si>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</si>
  <si>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</si>
  <si>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</si>
  <si>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</si>
  <si>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</si>
  <si>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</si>
  <si>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</si>
  <si>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</si>
  <si>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</si>
  <si>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</si>
  <si>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</si>
  <si>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</si>
  <si>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</si>
  <si>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</si>
  <si>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</si>
  <si>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</si>
  <si>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</si>
  <si>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</si>
  <si>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</si>
  <si>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</si>
  <si>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</si>
  <si>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</si>
  <si>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</si>
  <si>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</si>
  <si>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</si>
  <si>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</si>
  <si>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</si>
  <si>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</si>
  <si>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</si>
  <si>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</si>
  <si>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</si>
  <si>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</si>
  <si>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</si>
  <si>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</si>
  <si>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</si>
  <si>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</si>
  <si>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</si>
  <si>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</si>
  <si>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</si>
  <si>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</si>
  <si>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</si>
  <si>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</si>
  <si>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</si>
  <si>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</si>
  <si>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</si>
  <si>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</si>
  <si>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</si>
  <si>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</si>
  <si>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</si>
  <si>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</si>
  <si>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</si>
  <si>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</si>
  <si>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</si>
  <si>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</si>
  <si>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</si>
  <si>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</si>
  <si>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</si>
  <si>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</si>
  <si>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</si>
  <si>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</si>
  <si>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</si>
  <si>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</si>
  <si>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</si>
  <si>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</si>
  <si>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</si>
  <si>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</si>
  <si>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</si>
  <si>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</si>
  <si>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</si>
  <si>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</si>
  <si>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</si>
  <si>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</si>
  <si>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</si>
  <si>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</si>
  <si>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</si>
  <si>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</si>
  <si>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</si>
  <si>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</si>
  <si>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</si>
  <si>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</si>
  <si>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</si>
  <si>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</si>
  <si>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</si>
  <si>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</si>
  <si>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</si>
  <si>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</si>
  <si>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</si>
  <si>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</si>
  <si>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</si>
  <si>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</si>
  <si>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</si>
  <si>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</si>
  <si>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</si>
  <si>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</si>
  <si>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</si>
  <si>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</si>
  <si>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</si>
  <si>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</si>
  <si>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</si>
  <si>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</si>
  <si>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</si>
  <si>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</si>
  <si>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</si>
  <si>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</si>
  <si>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</si>
  <si>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</si>
  <si>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</si>
  <si>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</si>
  <si>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</si>
  <si>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</si>
  <si>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</si>
  <si>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</si>
  <si>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</si>
  <si>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</si>
  <si>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</si>
  <si>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</si>
  <si>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</si>
  <si>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</si>
  <si>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</si>
  <si>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</si>
  <si>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</si>
  <si>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</si>
  <si>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</si>
  <si>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</si>
  <si>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</si>
  <si>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</si>
  <si>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</si>
  <si>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</si>
  <si>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</si>
  <si>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</si>
  <si>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</si>
  <si>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</si>
  <si>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</si>
  <si>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</si>
  <si>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</si>
  <si>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</si>
  <si>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</si>
  <si>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</si>
  <si>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</si>
  <si>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</si>
  <si>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</si>
  <si>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</si>
  <si>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</si>
  <si>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</si>
  <si>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</si>
  <si>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</si>
  <si>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</si>
  <si>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</si>
  <si>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</si>
  <si>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</si>
  <si>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</si>
  <si>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</si>
  <si>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</si>
  <si>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</si>
  <si>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</si>
  <si>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</si>
  <si>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</si>
  <si>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</si>
  <si>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</si>
  <si>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</si>
  <si>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</si>
  <si>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</si>
  <si>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</si>
  <si>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</si>
  <si>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</si>
  <si>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</si>
  <si>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</si>
  <si>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</si>
  <si>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</si>
  <si>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</si>
  <si>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</si>
  <si>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</si>
  <si>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</si>
  <si>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</si>
  <si>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</si>
  <si>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</si>
  <si>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</si>
  <si>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</si>
  <si>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</si>
  <si>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</si>
  <si>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</si>
  <si>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</si>
  <si>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</si>
  <si>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</si>
  <si>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</si>
  <si>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</si>
  <si>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</si>
  <si>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</si>
  <si>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</si>
  <si>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</si>
  <si>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</si>
  <si>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</si>
  <si>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</si>
  <si>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</si>
  <si>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</si>
  <si>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</si>
  <si>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</si>
  <si>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</si>
  <si>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</si>
  <si>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</si>
  <si>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</si>
  <si>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</si>
  <si>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</si>
  <si>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</si>
  <si>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</si>
  <si>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</si>
  <si>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</si>
  <si>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</si>
  <si>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</si>
  <si>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</si>
  <si>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</si>
  <si>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</si>
  <si>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</si>
  <si>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</si>
  <si>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</si>
  <si>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</si>
  <si>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</si>
  <si>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</si>
  <si>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</si>
  <si>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</si>
  <si>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</si>
  <si>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</si>
  <si>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</si>
  <si>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</si>
  <si>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</si>
  <si>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</si>
  <si>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</si>
  <si>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</si>
  <si>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</si>
  <si>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</si>
  <si>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</si>
  <si>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</si>
  <si>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</si>
  <si>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</si>
  <si>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</si>
  <si>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</si>
  <si>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</si>
  <si>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</si>
  <si>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</si>
  <si>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</si>
  <si>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</si>
  <si>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</si>
  <si>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</si>
  <si>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</si>
  <si>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</si>
  <si>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</si>
  <si>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</si>
  <si>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</si>
  <si>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</si>
  <si>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</si>
  <si>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</si>
  <si>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</si>
  <si>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</si>
  <si>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</si>
  <si>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</si>
  <si>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</si>
  <si>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</si>
  <si>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</si>
  <si>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</si>
  <si>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</si>
  <si>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</si>
  <si>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</si>
  <si>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</si>
  <si>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</si>
  <si>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</si>
  <si>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</si>
  <si>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</si>
  <si>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</si>
  <si>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</si>
  <si>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</si>
  <si>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</si>
  <si>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</si>
  <si>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</si>
  <si>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</si>
  <si>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</si>
  <si>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</si>
  <si>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</si>
  <si>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</si>
  <si>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</si>
  <si>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</si>
  <si>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</si>
  <si>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</si>
  <si>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</si>
  <si>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</si>
  <si>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</si>
  <si>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</si>
  <si>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</si>
  <si>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</si>
  <si>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</si>
  <si>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</si>
  <si>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</si>
  <si>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</si>
  <si>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</si>
  <si>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</si>
  <si>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</si>
  <si>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</si>
  <si>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</si>
  <si>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</si>
  <si>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</si>
  <si>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</si>
  <si>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</si>
  <si>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</si>
  <si>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</si>
  <si>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</si>
  <si>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</si>
  <si>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</si>
  <si>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</si>
  <si>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</si>
  <si>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</si>
  <si>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</si>
  <si>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</si>
  <si>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</si>
  <si>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</si>
  <si>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</si>
  <si>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</si>
  <si>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</si>
  <si>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</si>
  <si>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</si>
  <si>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</si>
  <si>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</si>
  <si>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</si>
  <si>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</si>
  <si>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</si>
  <si>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</si>
  <si>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</si>
  <si>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</si>
  <si>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</si>
  <si>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</si>
  <si>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</si>
  <si>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</si>
  <si>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</si>
  <si>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</si>
  <si>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</si>
  <si>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</si>
  <si>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</si>
  <si>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</si>
  <si>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</si>
  <si>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</si>
  <si>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</si>
  <si>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</si>
  <si>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</si>
  <si>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</si>
  <si>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</si>
  <si>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</si>
  <si>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</si>
  <si>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</si>
  <si>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</si>
  <si>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</si>
  <si>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</si>
  <si>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</si>
  <si>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</si>
  <si>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</si>
  <si>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</si>
  <si>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</si>
  <si>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</si>
  <si>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</si>
  <si>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</si>
  <si>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</si>
  <si>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</si>
  <si>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</si>
  <si>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</si>
  <si>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</si>
  <si>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</si>
  <si>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</si>
  <si>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</si>
  <si>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</si>
  <si>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</si>
  <si>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</si>
  <si>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</si>
  <si>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</si>
  <si>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</si>
  <si>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</si>
  <si>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</si>
  <si>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</si>
  <si>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</si>
  <si>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</si>
  <si>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</si>
  <si>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</si>
  <si>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</si>
  <si>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</si>
  <si>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</si>
  <si>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</si>
  <si>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</si>
  <si>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</si>
  <si>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</si>
  <si>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</si>
  <si>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</si>
  <si>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</si>
  <si>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</si>
  <si>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</si>
  <si>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</si>
  <si>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</si>
  <si>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</si>
  <si>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</si>
  <si>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</si>
  <si>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</si>
  <si>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</si>
  <si>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</si>
  <si>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</si>
  <si>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</si>
  <si>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</si>
  <si>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</si>
  <si>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</si>
  <si>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</si>
  <si>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</si>
  <si>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</si>
  <si>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</si>
  <si>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</si>
  <si>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</si>
  <si>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</si>
  <si>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</si>
  <si>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</si>
  <si>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</si>
  <si>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</si>
  <si>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</si>
  <si>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</si>
  <si>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</si>
  <si>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</si>
  <si>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</si>
  <si>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</si>
  <si>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</si>
  <si>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</si>
  <si>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</si>
  <si>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</si>
  <si>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</si>
  <si>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</si>
  <si>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</si>
  <si>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</si>
  <si>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</si>
  <si>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</si>
  <si>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</si>
  <si>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</si>
  <si>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</si>
  <si>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</si>
  <si>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</si>
  <si>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</si>
  <si>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</si>
  <si>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</si>
  <si>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</si>
  <si>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</si>
  <si>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</si>
  <si>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</si>
  <si>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</si>
  <si>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</si>
  <si>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</si>
  <si>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</si>
  <si>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</si>
  <si>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</si>
  <si>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</si>
  <si>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</si>
  <si>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</si>
  <si>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</si>
  <si>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</si>
  <si>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</si>
  <si>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</si>
  <si>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</si>
  <si>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</si>
  <si>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</si>
  <si>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</si>
  <si>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</si>
  <si>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</si>
  <si>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</si>
  <si>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</si>
  <si>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</si>
  <si>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</si>
  <si>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</si>
  <si>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</si>
  <si>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</si>
  <si>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</si>
  <si>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</si>
  <si>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</si>
  <si>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</si>
  <si>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</si>
  <si>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</si>
  <si>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</si>
  <si>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</si>
  <si>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</si>
  <si>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</si>
  <si>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</si>
  <si>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</si>
  <si>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</si>
  <si>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</si>
  <si>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</si>
  <si>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</si>
  <si>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</si>
  <si>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</si>
  <si>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</si>
  <si>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</si>
  <si>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</si>
  <si>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</si>
  <si>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</si>
  <si>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</si>
  <si>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</si>
  <si>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</si>
  <si>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</si>
  <si>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</si>
  <si>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</si>
  <si>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</si>
  <si>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</si>
  <si>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</si>
  <si>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</si>
  <si>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</si>
  <si>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</si>
  <si>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</si>
  <si>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</si>
  <si>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</si>
  <si>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</si>
  <si>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</si>
  <si>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</si>
  <si>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</si>
  <si>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</si>
  <si>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</si>
  <si>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</si>
  <si>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</si>
  <si>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</si>
  <si>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</si>
  <si>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</si>
  <si>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</si>
  <si>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</si>
  <si>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</si>
  <si>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</si>
  <si>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</si>
  <si>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</si>
  <si>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</si>
  <si>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</si>
  <si>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</si>
  <si>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</si>
  <si>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</si>
  <si>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</si>
  <si>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</si>
  <si>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</si>
  <si>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</si>
  <si>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</si>
  <si>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</si>
  <si>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</si>
  <si>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</si>
  <si>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</si>
  <si>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</si>
  <si>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</si>
  <si>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</si>
  <si>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</si>
  <si>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</si>
  <si>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</si>
  <si>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</si>
  <si>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</si>
  <si>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</si>
  <si>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</si>
  <si>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</si>
  <si>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</si>
  <si>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</si>
  <si>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</si>
  <si>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</si>
  <si>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</si>
  <si>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</si>
  <si>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</si>
  <si>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</si>
  <si>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</si>
  <si>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</si>
  <si>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</si>
  <si>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</si>
  <si>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</si>
  <si>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</si>
  <si>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</si>
  <si>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</si>
  <si>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</si>
  <si>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</si>
  <si>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</si>
  <si>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</si>
  <si>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</si>
  <si>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</si>
  <si>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</si>
  <si>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</si>
  <si>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</si>
  <si>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</si>
  <si>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</si>
  <si>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</si>
  <si>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</si>
  <si>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</si>
  <si>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</si>
  <si>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</si>
  <si>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</si>
  <si>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</si>
  <si>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</si>
  <si>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</si>
  <si>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</si>
  <si>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</si>
  <si>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</si>
  <si>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</si>
  <si>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</si>
  <si>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</si>
  <si>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</si>
  <si>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</si>
  <si>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</si>
  <si>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</si>
  <si>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</si>
  <si>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</si>
  <si>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</si>
  <si>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</si>
  <si>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</si>
  <si>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</si>
  <si>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</si>
  <si>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</si>
  <si>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</si>
  <si>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</si>
  <si>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</si>
  <si>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</si>
  <si>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</si>
  <si>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</si>
  <si>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</si>
  <si>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</si>
  <si>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</si>
  <si>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</si>
  <si>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</si>
  <si>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</si>
  <si>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</si>
  <si>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</si>
  <si>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</si>
  <si>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</si>
  <si>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</si>
  <si>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</si>
  <si>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</si>
  <si>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</si>
  <si>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</si>
  <si>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</si>
  <si>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</si>
  <si>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</si>
  <si>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</si>
  <si>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</si>
  <si>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</si>
  <si>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</si>
  <si>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</si>
  <si>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</si>
  <si>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</si>
  <si>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</si>
  <si>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</si>
  <si>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</si>
  <si>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</si>
  <si>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</si>
  <si>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</si>
  <si>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</si>
  <si>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</si>
  <si>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</si>
  <si>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</si>
  <si>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</si>
  <si>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</si>
  <si>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</si>
  <si>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</si>
  <si>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</si>
  <si>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</si>
  <si>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</si>
  <si>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</si>
  <si>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</si>
  <si>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</si>
  <si>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</si>
  <si>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</si>
  <si>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</si>
  <si>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</si>
  <si>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</si>
  <si>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</si>
  <si>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</si>
  <si>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</si>
  <si>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</si>
  <si>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</si>
  <si>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</si>
  <si>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</si>
  <si>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</si>
  <si>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</si>
  <si>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</si>
  <si>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</si>
  <si>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</si>
  <si>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</si>
  <si>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</si>
  <si>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</si>
  <si>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</si>
  <si>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</si>
  <si>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</si>
  <si>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</si>
  <si>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</si>
  <si>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</si>
  <si>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</si>
  <si>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</si>
  <si>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</si>
  <si>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</si>
  <si>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</si>
  <si>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</si>
  <si>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</si>
  <si>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</si>
  <si>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</si>
  <si>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</si>
  <si>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</si>
  <si>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</si>
  <si>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</si>
  <si>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</si>
  <si>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</si>
  <si>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</si>
  <si>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</si>
  <si>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</si>
  <si>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</si>
  <si>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</si>
  <si>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</si>
  <si>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</si>
  <si>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</si>
  <si>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</si>
  <si>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</si>
  <si>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</si>
  <si>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</si>
  <si>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</si>
  <si>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</si>
  <si>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</si>
  <si>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</si>
  <si>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</si>
  <si>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</si>
  <si>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</si>
  <si>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</si>
  <si>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</si>
  <si>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</si>
  <si>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</si>
  <si>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</si>
  <si>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</si>
  <si>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</si>
  <si>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</si>
  <si>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</si>
  <si>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</si>
  <si>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</si>
  <si>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</si>
  <si>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</si>
  <si>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</si>
  <si>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</si>
  <si>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</si>
  <si>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</si>
  <si>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</si>
  <si>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</si>
  <si>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</si>
  <si>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</si>
  <si>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</si>
  <si>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</si>
  <si>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</si>
  <si>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</si>
  <si>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</si>
  <si>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</si>
  <si>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</si>
  <si>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</si>
  <si>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</si>
  <si>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</si>
  <si>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</si>
  <si>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</si>
  <si>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</si>
  <si>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</si>
  <si>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</si>
  <si>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</si>
  <si>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</si>
  <si>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</si>
  <si>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</si>
  <si>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</si>
  <si>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</si>
  <si>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</si>
  <si>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</si>
  <si>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</si>
  <si>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</si>
  <si>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</si>
  <si>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</si>
  <si>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</si>
  <si>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</si>
  <si>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</si>
  <si>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</si>
  <si>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</si>
  <si>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</si>
  <si>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</si>
  <si>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</si>
  <si>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</si>
  <si>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</si>
  <si>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</si>
  <si>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</si>
  <si>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</si>
  <si>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</si>
  <si>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</si>
  <si>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</si>
  <si>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</si>
  <si>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</si>
  <si>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</si>
  <si>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</si>
  <si>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</si>
  <si>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</si>
  <si>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</si>
  <si>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</si>
  <si>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</si>
  <si>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</si>
  <si>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</si>
  <si>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</si>
  <si>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</si>
  <si>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</si>
  <si>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</si>
  <si>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</si>
  <si>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</si>
  <si>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</si>
  <si>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</si>
  <si>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</si>
  <si>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</si>
  <si>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</si>
  <si>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</si>
  <si>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</si>
  <si>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</si>
  <si>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</si>
  <si>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</si>
  <si>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</si>
  <si>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</si>
  <si>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</si>
  <si>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</si>
  <si>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</si>
  <si>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</si>
  <si>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</si>
  <si>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</si>
  <si>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</si>
  <si>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</si>
  <si>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</si>
  <si>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</si>
  <si>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</si>
  <si>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</si>
  <si>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</si>
  <si>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</si>
  <si>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</si>
  <si>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</si>
  <si>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</si>
  <si>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</si>
  <si>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</si>
  <si>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</si>
  <si>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</si>
  <si>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</si>
  <si>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</si>
  <si>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</si>
  <si>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</si>
  <si>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</si>
  <si>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</si>
  <si>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</si>
  <si>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</si>
  <si>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</si>
  <si>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</si>
  <si>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</si>
  <si>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</si>
  <si>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</si>
  <si>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</si>
  <si>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</si>
  <si>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</si>
  <si>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</si>
  <si>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</si>
  <si>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</si>
  <si>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</si>
  <si>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</si>
  <si>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</si>
  <si>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</si>
  <si>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</si>
  <si>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</si>
  <si>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</si>
  <si>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</si>
  <si>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</si>
  <si>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</si>
  <si>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</si>
  <si>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</si>
  <si>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</si>
  <si>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</si>
  <si>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</si>
  <si>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</si>
  <si>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</si>
  <si>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</si>
  <si>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</si>
  <si>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</si>
  <si>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</si>
  <si>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</si>
  <si>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</si>
  <si>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</si>
  <si>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</si>
  <si>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</si>
  <si>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</si>
  <si>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</si>
  <si>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</si>
  <si>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</si>
  <si>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</si>
  <si>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</si>
  <si>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</si>
  <si>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</si>
  <si>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</si>
  <si>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</si>
  <si>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</si>
  <si>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</si>
  <si>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</si>
  <si>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</si>
  <si>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</si>
  <si>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</si>
  <si>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</si>
  <si>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</si>
  <si>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</si>
  <si>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</si>
  <si>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</si>
  <si>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</si>
  <si>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</si>
  <si>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</si>
  <si>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</si>
  <si>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</si>
  <si>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</si>
  <si>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</si>
  <si>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</si>
  <si>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</si>
  <si>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</si>
  <si>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</si>
  <si>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</si>
  <si>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</si>
  <si>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</si>
  <si>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</si>
  <si>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</si>
  <si>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</si>
  <si>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</si>
  <si>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</si>
  <si>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</si>
  <si>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</si>
  <si>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</si>
  <si>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</si>
  <si>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</si>
  <si>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</si>
  <si>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</si>
  <si>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</si>
  <si>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</si>
  <si>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</si>
  <si>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</si>
  <si>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</si>
  <si>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</si>
  <si>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</si>
  <si>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</si>
  <si>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</si>
  <si>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</si>
  <si>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</si>
  <si>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</si>
  <si>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</si>
  <si>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</si>
  <si>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</si>
  <si>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</si>
  <si>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</si>
  <si>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</si>
  <si>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</si>
  <si>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</si>
  <si>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</si>
  <si>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</si>
  <si>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</si>
  <si>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</si>
  <si>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</si>
  <si>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</si>
  <si>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</si>
  <si>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</si>
  <si>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</si>
  <si>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</si>
  <si>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</si>
  <si>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</si>
  <si>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</si>
  <si>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</si>
  <si>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</si>
  <si>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</si>
  <si>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</si>
  <si>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</si>
  <si>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</si>
  <si>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</si>
  <si>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</si>
  <si>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</si>
  <si>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</si>
  <si>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</si>
  <si>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</si>
  <si>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</si>
  <si>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</si>
  <si>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</si>
  <si>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</si>
  <si>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</si>
  <si>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</si>
  <si>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</si>
  <si>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</si>
  <si>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</si>
  <si>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</si>
  <si>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</si>
  <si>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</si>
  <si>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</si>
  <si>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</si>
  <si>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</si>
  <si>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</si>
  <si>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</si>
  <si>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</si>
  <si>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</si>
  <si>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</si>
  <si>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</si>
  <si>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</si>
  <si>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</si>
  <si>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</si>
  <si>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</si>
  <si>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</si>
  <si>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</si>
  <si>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</si>
  <si>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</si>
  <si>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</si>
  <si>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</si>
  <si>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</si>
  <si>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</si>
  <si>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</si>
  <si>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</si>
  <si>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</si>
  <si>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</si>
  <si>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</si>
  <si>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</si>
  <si>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</si>
  <si>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</si>
  <si>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</si>
  <si>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</si>
  <si>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</si>
  <si>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</si>
  <si>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</si>
  <si>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</si>
  <si>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</si>
  <si>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</si>
  <si>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</si>
  <si>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</si>
  <si>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</si>
  <si>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</si>
  <si>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</si>
  <si>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</si>
  <si>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</si>
  <si>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</si>
  <si>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</si>
  <si>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</si>
  <si>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</si>
  <si>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</si>
  <si>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</si>
  <si>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</si>
  <si>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</si>
  <si>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</si>
  <si>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</si>
  <si>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</si>
  <si>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</si>
  <si>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</si>
  <si>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</si>
  <si>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</si>
  <si>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</si>
  <si>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</si>
  <si>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</si>
  <si>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</si>
  <si>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</si>
  <si>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</si>
  <si>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</si>
  <si>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</si>
  <si>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</si>
  <si>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</si>
  <si>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</si>
  <si>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</si>
  <si>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</si>
  <si>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</si>
  <si>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</si>
  <si>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</si>
  <si>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</si>
  <si>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</si>
  <si>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</si>
  <si>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</si>
  <si>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</si>
  <si>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</si>
  <si>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</si>
  <si>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</si>
  <si>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</si>
  <si>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</si>
  <si>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</si>
  <si>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</si>
  <si>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</si>
  <si>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</si>
  <si>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</si>
  <si>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</si>
  <si>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</si>
  <si>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</si>
  <si>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</si>
  <si>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</si>
  <si>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</si>
  <si>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</si>
  <si>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</si>
  <si>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</si>
  <si>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</si>
  <si>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</si>
  <si>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</si>
  <si>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</si>
  <si>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</si>
  <si>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</si>
  <si>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</si>
  <si>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</si>
  <si>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</si>
  <si>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</si>
  <si>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</si>
  <si>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</si>
  <si>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</si>
  <si>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</si>
  <si>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</si>
  <si>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</si>
  <si>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</si>
  <si>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</si>
  <si>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</si>
  <si>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</si>
  <si>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</si>
  <si>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</si>
  <si>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</si>
  <si>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</si>
  <si>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</si>
  <si>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</si>
  <si>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</si>
  <si>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</si>
  <si>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</si>
  <si>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</si>
  <si>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</si>
  <si>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</si>
  <si>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</si>
  <si>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</si>
  <si>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</si>
  <si>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</si>
  <si>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</si>
  <si>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</si>
  <si>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</si>
  <si>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</si>
  <si>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</si>
  <si>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</si>
  <si>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</si>
  <si>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</si>
  <si>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</si>
  <si>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</si>
  <si>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</si>
  <si>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</si>
  <si>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</si>
  <si>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</si>
  <si>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</si>
  <si>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</si>
  <si>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</si>
  <si>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</si>
  <si>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</si>
  <si>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</si>
  <si>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</si>
  <si>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</si>
  <si>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</si>
  <si>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</si>
  <si>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</si>
  <si>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</si>
  <si>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</si>
  <si>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</si>
  <si>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</si>
  <si>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</si>
  <si>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</si>
  <si>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</si>
  <si>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</si>
  <si>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</si>
  <si>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</si>
  <si>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</si>
  <si>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</si>
  <si>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</si>
  <si>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</si>
  <si>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</si>
  <si>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</si>
  <si>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</si>
  <si>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</si>
  <si>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</si>
  <si>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</si>
  <si>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</si>
  <si>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</si>
  <si>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</si>
  <si>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</si>
  <si>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</si>
  <si>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</si>
  <si>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</si>
  <si>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</si>
  <si>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</si>
  <si>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</si>
  <si>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</si>
  <si>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</si>
  <si>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</si>
  <si>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</si>
  <si>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</si>
  <si>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</si>
  <si>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</si>
  <si>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</si>
  <si>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</si>
  <si>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</si>
  <si>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</si>
  <si>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</si>
  <si>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</si>
  <si>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</si>
  <si>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</si>
  <si>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</si>
  <si>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</si>
  <si>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</si>
  <si>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</si>
  <si>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</si>
  <si>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</si>
  <si>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</si>
  <si>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</si>
  <si>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</si>
  <si>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</si>
  <si>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</si>
  <si>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</si>
  <si>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</si>
  <si>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</si>
  <si>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</si>
  <si>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</si>
  <si>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</si>
  <si>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</si>
  <si>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</si>
  <si>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</si>
  <si>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</si>
  <si>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</si>
  <si>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</si>
  <si>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</si>
  <si>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</si>
  <si>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</si>
  <si>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</si>
  <si>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</si>
  <si>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</si>
  <si>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</si>
  <si>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</si>
  <si>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</si>
  <si>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</si>
  <si>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</si>
  <si>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</si>
  <si>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</si>
  <si>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</si>
  <si>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</si>
  <si>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</si>
  <si>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</si>
  <si>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</si>
  <si>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</si>
  <si>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</si>
  <si>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</si>
  <si>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</si>
  <si>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</si>
  <si>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</si>
  <si>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</si>
  <si>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</si>
  <si>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</si>
  <si>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</si>
  <si>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</si>
  <si>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</si>
  <si>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</si>
  <si>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</si>
  <si>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</si>
  <si>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</si>
  <si>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</si>
  <si>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</si>
  <si>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</si>
  <si>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</si>
  <si>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</si>
  <si>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</si>
  <si>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</si>
  <si>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</si>
  <si>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</si>
  <si>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</si>
  <si>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</si>
  <si>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</si>
  <si>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</si>
  <si>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</si>
  <si>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</si>
  <si>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</si>
  <si>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</si>
  <si>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</si>
  <si>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</si>
  <si>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</si>
  <si>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</si>
  <si>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</si>
  <si>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</si>
  <si>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</si>
  <si>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</si>
  <si>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</si>
  <si>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</si>
  <si>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</si>
  <si>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</si>
  <si>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</si>
  <si>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</si>
  <si>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</si>
  <si>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</si>
  <si>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</si>
  <si>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</si>
  <si>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</si>
  <si>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</si>
  <si>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</si>
  <si>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</si>
  <si>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</si>
  <si>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</si>
  <si>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</si>
  <si>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</si>
  <si>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</si>
  <si>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</si>
  <si>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</si>
  <si>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</si>
  <si>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</si>
  <si>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</si>
  <si>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</si>
  <si>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</si>
  <si>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</si>
  <si>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</si>
  <si>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</si>
  <si>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</si>
  <si>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</si>
  <si>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</si>
  <si>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</si>
  <si>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</si>
  <si>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</si>
  <si>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</si>
  <si>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</si>
  <si>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</si>
  <si>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</si>
  <si>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</si>
  <si>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</si>
  <si>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</si>
  <si>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</si>
  <si>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</si>
  <si>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</si>
  <si>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</si>
  <si>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</si>
  <si>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</si>
  <si>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</si>
  <si>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</si>
  <si>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</si>
  <si>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</si>
  <si>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</si>
  <si>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</si>
  <si>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</si>
  <si>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</si>
  <si>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</si>
  <si>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</si>
  <si>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</si>
  <si>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</si>
  <si>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</si>
  <si>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</si>
  <si>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</si>
  <si>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</si>
  <si>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</si>
  <si>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</si>
  <si>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</si>
  <si>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</si>
  <si>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</si>
  <si>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</si>
  <si>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</si>
  <si>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</si>
  <si>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</si>
  <si>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</si>
  <si>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</si>
  <si>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</si>
  <si>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</si>
  <si>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</si>
  <si>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</si>
  <si>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</si>
  <si>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</si>
  <si>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</si>
  <si>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</si>
  <si>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</si>
  <si>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</si>
  <si>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</si>
  <si>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</si>
  <si>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</si>
  <si>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</si>
  <si>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</si>
  <si>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</si>
  <si>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</si>
  <si>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</si>
  <si>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</si>
  <si>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</si>
  <si>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</si>
  <si>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</si>
  <si>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</si>
  <si>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</si>
  <si>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</si>
  <si>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</si>
  <si>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</si>
  <si>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</si>
  <si>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</si>
  <si>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</si>
  <si>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</si>
  <si>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</si>
  <si>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</si>
  <si>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</si>
  <si>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</si>
  <si>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</si>
  <si>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</si>
  <si>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</si>
  <si>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</si>
  <si>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</si>
  <si>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</si>
  <si>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</si>
  <si>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</si>
  <si>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</si>
  <si>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</si>
  <si>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</si>
  <si>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</si>
  <si>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</si>
  <si>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</si>
  <si>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</si>
  <si>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</si>
  <si>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</si>
  <si>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</si>
  <si>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</si>
  <si>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</si>
  <si>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</si>
  <si>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</si>
  <si>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</si>
  <si>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</si>
  <si>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</si>
  <si>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</si>
  <si>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</si>
  <si>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</si>
  <si>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</si>
  <si>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</si>
  <si>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</si>
  <si>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</si>
  <si>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</si>
  <si>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</si>
  <si>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</si>
  <si>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</si>
  <si>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</si>
  <si>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</si>
  <si>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</si>
  <si>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</si>
  <si>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</si>
  <si>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</si>
  <si>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</si>
  <si>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</si>
  <si>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</si>
  <si>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</si>
  <si>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</si>
  <si>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</si>
  <si>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</si>
  <si>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</si>
  <si>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</si>
  <si>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</si>
  <si>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</si>
  <si>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</si>
  <si>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</si>
  <si>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</si>
  <si>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</si>
  <si>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</si>
  <si>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</si>
  <si>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</si>
  <si>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</si>
  <si>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</si>
  <si>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</si>
  <si>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</si>
  <si>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</si>
  <si>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</si>
  <si>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</si>
  <si>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</si>
  <si>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</si>
  <si>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</si>
  <si>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</si>
  <si>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</si>
  <si>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</si>
  <si>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</si>
  <si>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</si>
  <si>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</si>
  <si>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</si>
  <si>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</si>
  <si>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</si>
  <si>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</si>
  <si>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</si>
  <si>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</si>
  <si>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</si>
  <si>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</si>
  <si>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</si>
  <si>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</si>
  <si>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</si>
  <si>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</si>
  <si>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</si>
  <si>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</si>
  <si>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</si>
  <si>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</si>
  <si>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</si>
  <si>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</si>
  <si>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</si>
  <si>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</si>
  <si>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</si>
  <si>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</si>
  <si>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</si>
  <si>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</si>
  <si>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</si>
  <si>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</si>
  <si>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</si>
  <si>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</si>
  <si>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</si>
  <si>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</si>
  <si>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</si>
  <si>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</si>
  <si>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</si>
  <si>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</si>
  <si>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</si>
  <si>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</si>
  <si>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</si>
  <si>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</si>
  <si>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</si>
  <si>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</si>
  <si>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</si>
  <si>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</si>
  <si>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</si>
  <si>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</si>
  <si>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</si>
  <si>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</si>
  <si>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</si>
  <si>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</si>
  <si>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</si>
  <si>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</si>
  <si>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</si>
  <si>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</si>
  <si>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</si>
  <si>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</si>
  <si>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</si>
  <si>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</si>
  <si>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</si>
  <si>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</si>
  <si>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</si>
  <si>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</si>
  <si>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</si>
  <si>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</si>
  <si>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</si>
  <si>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</si>
  <si>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</si>
  <si>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</si>
  <si>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</si>
  <si>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</si>
  <si>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</si>
  <si>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</si>
  <si>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</si>
  <si>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</si>
  <si>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</si>
  <si>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</si>
  <si>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</si>
  <si>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</si>
  <si>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</si>
  <si>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</si>
  <si>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</si>
  <si>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</si>
  <si>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</si>
  <si>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</si>
  <si>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</si>
  <si>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</si>
  <si>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</si>
  <si>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</si>
  <si>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</si>
  <si>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</si>
  <si>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</si>
  <si>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</si>
  <si>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</si>
  <si>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</si>
  <si>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</si>
  <si>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</si>
  <si>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</si>
  <si>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</si>
  <si>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</si>
  <si>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</si>
  <si>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</si>
  <si>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</si>
  <si>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</si>
  <si>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</si>
  <si>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</si>
  <si>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</si>
  <si>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</si>
  <si>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</si>
  <si>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</si>
  <si>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</si>
  <si>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</si>
  <si>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</si>
  <si>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</si>
  <si>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</si>
  <si>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</si>
  <si>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</si>
  <si>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</si>
  <si>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</si>
  <si>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</si>
  <si>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</si>
  <si>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</si>
  <si>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</si>
  <si>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</si>
  <si>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</si>
  <si>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</si>
  <si>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</si>
  <si>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</si>
  <si>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</si>
  <si>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</si>
  <si>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</si>
  <si>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</si>
  <si>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</si>
  <si>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</si>
  <si>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</si>
  <si>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</si>
  <si>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</si>
  <si>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</si>
  <si>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</si>
  <si>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</si>
  <si>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</si>
  <si>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</si>
  <si>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</si>
  <si>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</si>
  <si>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</si>
  <si>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</si>
  <si>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</si>
  <si>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</si>
  <si>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</si>
  <si>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</si>
  <si>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</si>
  <si>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</si>
  <si>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</si>
  <si>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</si>
  <si>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</si>
  <si>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</si>
  <si>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</si>
  <si>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</si>
  <si>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</si>
  <si>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</si>
  <si>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</si>
  <si>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</si>
  <si>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</si>
  <si>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</si>
  <si>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</si>
  <si>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</si>
  <si>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</si>
  <si>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</si>
  <si>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</si>
  <si>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</si>
  <si>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</si>
  <si>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</si>
  <si>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</si>
  <si>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</si>
  <si>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</si>
  <si>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</si>
  <si>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</si>
  <si>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</si>
  <si>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</si>
  <si>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</si>
  <si>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</si>
  <si>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</si>
  <si>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</si>
  <si>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</si>
  <si>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</si>
  <si>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</si>
  <si>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</si>
  <si>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</si>
  <si>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</si>
  <si>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</si>
  <si>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</si>
  <si>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</si>
  <si>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</si>
  <si>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</si>
  <si>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</si>
  <si>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</si>
  <si>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</si>
  <si>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</si>
  <si>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</si>
  <si>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</si>
  <si>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</si>
  <si>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</si>
  <si>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</si>
  <si>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</si>
  <si>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</si>
  <si>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</si>
  <si>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</si>
  <si>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</si>
  <si>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</si>
  <si>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</si>
  <si>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</si>
  <si>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</si>
  <si>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</si>
  <si>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</si>
  <si>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</si>
  <si>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</si>
  <si>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</si>
  <si>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</si>
  <si>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</si>
  <si>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</si>
  <si>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</si>
  <si>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</si>
  <si>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</si>
  <si>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</si>
  <si>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</si>
  <si>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</si>
  <si>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</si>
  <si>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</si>
  <si>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</si>
  <si>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</si>
  <si>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</si>
  <si>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</si>
  <si>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</si>
  <si>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</si>
  <si>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</si>
  <si>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</si>
  <si>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</si>
  <si>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</si>
  <si>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</si>
  <si>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</si>
  <si>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</si>
  <si>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</si>
  <si>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</si>
  <si>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</si>
  <si>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</si>
  <si>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</si>
  <si>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</si>
  <si>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</si>
  <si>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</si>
  <si>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</si>
  <si>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</si>
  <si>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</si>
  <si>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</si>
  <si>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</si>
  <si>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</si>
  <si>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</si>
  <si>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</si>
  <si>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</si>
  <si>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</si>
  <si>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</si>
  <si>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</si>
  <si>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</si>
  <si>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</si>
  <si>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</si>
  <si>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</si>
  <si>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</si>
  <si>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</si>
  <si>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</si>
  <si>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</si>
  <si>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</si>
  <si>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</si>
  <si>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</si>
  <si>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</si>
  <si>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</si>
  <si>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</si>
  <si>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</si>
  <si>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</si>
  <si>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</si>
  <si>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</si>
  <si>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</si>
  <si>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</si>
  <si>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</si>
  <si>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</si>
  <si>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</si>
  <si>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</si>
  <si>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</si>
  <si>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</si>
  <si>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</si>
  <si>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</si>
  <si>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</si>
  <si>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</si>
  <si>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</si>
  <si>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</si>
  <si>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</si>
  <si>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</si>
  <si>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</si>
  <si>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</si>
  <si>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</si>
  <si>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</si>
  <si>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</si>
  <si>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</si>
  <si>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</si>
  <si>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</si>
  <si>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</si>
  <si>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</si>
  <si>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</si>
  <si>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</si>
  <si>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</si>
  <si>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</si>
  <si>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</si>
  <si>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</si>
  <si>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</si>
  <si>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</si>
  <si>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</si>
  <si>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</si>
  <si>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</si>
  <si>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</si>
  <si>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</si>
  <si>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</si>
  <si>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</si>
  <si>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</si>
  <si>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</si>
  <si>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</si>
  <si>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</si>
  <si>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</si>
  <si>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</si>
  <si>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</si>
  <si>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</si>
  <si>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</si>
  <si>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</si>
  <si>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</si>
  <si>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</si>
  <si>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</si>
  <si>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</si>
  <si>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</si>
  <si>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</si>
  <si>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</si>
  <si>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</si>
  <si>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</si>
  <si>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</si>
  <si>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</si>
  <si>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</si>
  <si>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</si>
  <si>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</si>
  <si>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</si>
  <si>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</si>
  <si>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</si>
  <si>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</si>
  <si>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</si>
  <si>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</si>
  <si>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</si>
  <si>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</si>
  <si>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</si>
  <si>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</si>
  <si>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</si>
  <si>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</si>
  <si>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</si>
  <si>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</si>
  <si>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</si>
  <si>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</si>
  <si>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</si>
  <si>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</si>
  <si>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</si>
  <si>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</si>
  <si>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</si>
  <si>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</si>
  <si>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</si>
  <si>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</si>
  <si>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</si>
  <si>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</si>
  <si>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</si>
  <si>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</si>
  <si>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</si>
  <si>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</si>
  <si>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</si>
  <si>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</si>
  <si>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</si>
  <si>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</si>
  <si>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</si>
  <si>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</si>
  <si>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</si>
  <si>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</si>
  <si>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</si>
  <si>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</si>
  <si>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</si>
  <si>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</si>
  <si>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</si>
  <si>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</si>
  <si>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</si>
  <si>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</si>
  <si>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</si>
  <si>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</si>
  <si>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</si>
  <si>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</si>
  <si>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</si>
  <si>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</si>
  <si>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</si>
  <si>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</si>
  <si>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</si>
  <si>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</si>
  <si>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</si>
  <si>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</si>
  <si>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</si>
  <si>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</si>
  <si>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</si>
  <si>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</si>
  <si>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</si>
  <si>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</si>
  <si>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</si>
  <si>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</si>
  <si>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</si>
  <si>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</si>
  <si>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</si>
  <si>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</si>
  <si>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</si>
  <si>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</si>
  <si>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</si>
  <si>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</si>
  <si>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</si>
  <si>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</si>
  <si>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</si>
  <si>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</si>
  <si>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</si>
  <si>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</si>
  <si>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</si>
  <si>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</si>
  <si>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</si>
  <si>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</si>
  <si>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</si>
  <si>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</si>
  <si>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</si>
  <si>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</si>
  <si>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</si>
  <si>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</si>
  <si>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</si>
  <si>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</si>
  <si>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</si>
  <si>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</si>
  <si>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</si>
  <si>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</si>
  <si>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</si>
  <si>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</si>
  <si>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</si>
  <si>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</si>
  <si>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</si>
  <si>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</si>
  <si>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</si>
  <si>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</si>
  <si>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</si>
  <si>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</si>
  <si>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</si>
  <si>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</si>
  <si>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</si>
  <si>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</si>
  <si>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</si>
  <si>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</si>
  <si>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</si>
  <si>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</si>
  <si>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</si>
  <si>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</si>
  <si>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</si>
  <si>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</si>
  <si>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</si>
  <si>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</si>
  <si>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</si>
  <si>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</si>
  <si>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</si>
  <si>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</si>
  <si>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</si>
  <si>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</si>
  <si>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</si>
  <si>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</si>
  <si>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</si>
  <si>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</si>
  <si>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</si>
  <si>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</si>
  <si>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</si>
  <si>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</si>
  <si>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</si>
  <si>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</si>
  <si>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</si>
  <si>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</si>
  <si>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</si>
  <si>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</si>
  <si>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</si>
  <si>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</si>
  <si>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</si>
  <si>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</si>
  <si>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</si>
  <si>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</si>
  <si>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</si>
  <si>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</si>
  <si>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</si>
  <si>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</si>
  <si>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</si>
  <si>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</si>
  <si>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</si>
  <si>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</si>
  <si>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</si>
  <si>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</si>
  <si>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</si>
  <si>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</si>
  <si>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</si>
  <si>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</si>
  <si>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</si>
  <si>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</si>
  <si>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</si>
  <si>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</si>
  <si>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</si>
  <si>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</si>
  <si>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</si>
  <si>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</si>
  <si>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</si>
  <si>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</si>
  <si>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</si>
  <si>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</si>
  <si>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</si>
  <si>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</si>
  <si>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</si>
  <si>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</si>
  <si>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</si>
  <si>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</si>
  <si>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</si>
  <si>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</si>
  <si>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</si>
  <si>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</si>
  <si>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</si>
  <si>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</si>
  <si>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</si>
  <si>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</si>
  <si>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</si>
  <si>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</si>
  <si>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</si>
  <si>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</si>
  <si>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</si>
  <si>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</si>
  <si>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</si>
  <si>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</si>
  <si>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</si>
  <si>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</si>
  <si>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</si>
  <si>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</si>
  <si>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</si>
  <si>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</si>
  <si>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</si>
  <si>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</si>
  <si>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</si>
  <si>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</si>
  <si>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</si>
  <si>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</si>
  <si>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</si>
  <si>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</si>
  <si>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</si>
  <si>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</si>
  <si>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</si>
  <si>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</si>
  <si>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</si>
  <si>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</si>
  <si>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</si>
  <si>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</si>
  <si>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</si>
  <si>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</si>
  <si>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</si>
  <si>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</si>
  <si>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</si>
  <si>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</si>
  <si>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</si>
  <si>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</si>
  <si>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</si>
  <si>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</si>
  <si>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</si>
  <si>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</si>
  <si>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</si>
  <si>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</si>
  <si>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</si>
  <si>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</si>
  <si>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</si>
  <si>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</si>
  <si>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</si>
  <si>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</si>
  <si>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</si>
  <si>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</si>
  <si>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</si>
  <si>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</si>
  <si>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</si>
  <si>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</si>
  <si>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</si>
  <si>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</si>
  <si>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</si>
  <si>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</si>
  <si>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</si>
  <si>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</si>
  <si>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</si>
  <si>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</si>
  <si>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</si>
  <si>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</si>
  <si>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</si>
  <si>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</si>
  <si>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</si>
  <si>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</si>
  <si>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</si>
  <si>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</si>
  <si>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</si>
  <si>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</si>
  <si>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</si>
  <si>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</si>
  <si>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</si>
  <si>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</si>
  <si>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</si>
  <si>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</si>
  <si>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</si>
  <si>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</si>
  <si>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</si>
  <si>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</si>
  <si>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</si>
  <si>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</si>
  <si>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</si>
  <si>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</si>
  <si>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</si>
  <si>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</si>
  <si>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</si>
  <si>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</si>
  <si>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</si>
  <si>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</si>
  <si>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</si>
  <si>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</si>
  <si>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</si>
  <si>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</si>
  <si>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</si>
  <si>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</si>
  <si>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</si>
  <si>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</si>
  <si>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</si>
  <si>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</si>
  <si>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</si>
  <si>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</si>
  <si>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</si>
  <si>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</si>
  <si>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</si>
  <si>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</si>
  <si>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</si>
  <si>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</si>
  <si>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</si>
  <si>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</si>
  <si>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</si>
  <si>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</si>
  <si>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</si>
  <si>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</si>
  <si>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</si>
  <si>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</si>
  <si>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</si>
  <si>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</si>
  <si>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</si>
  <si>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</si>
  <si>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</si>
  <si>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</si>
  <si>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</si>
  <si>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</si>
  <si>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</si>
  <si>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</si>
  <si>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</si>
  <si>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</si>
  <si>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</si>
  <si>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</si>
  <si>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</si>
  <si>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</si>
  <si>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</si>
  <si>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</si>
  <si>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</si>
  <si>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</si>
  <si>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</si>
  <si>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</si>
  <si>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</si>
  <si>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</si>
  <si>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</si>
  <si>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</si>
  <si>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</si>
  <si>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</si>
  <si>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</si>
  <si>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</si>
  <si>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</si>
  <si>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</si>
  <si>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</si>
  <si>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</si>
  <si>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</si>
  <si>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</si>
  <si>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</si>
  <si>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</si>
  <si>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</si>
  <si>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</si>
  <si>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</si>
  <si>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</si>
  <si>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</si>
  <si>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</si>
  <si>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</si>
  <si>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</si>
  <si>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</si>
  <si>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</si>
  <si>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</si>
  <si>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</si>
  <si>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</si>
  <si>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</si>
  <si>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</si>
  <si>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</si>
  <si>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</si>
  <si>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</si>
  <si>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</si>
  <si>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</si>
  <si>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</si>
  <si>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</si>
  <si>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</si>
  <si>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</si>
  <si>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</si>
  <si>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</si>
  <si>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</si>
  <si>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</si>
  <si>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</si>
  <si>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</si>
  <si>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</si>
  <si>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</si>
  <si>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</si>
  <si>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</si>
  <si>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</si>
  <si>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</si>
  <si>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</si>
  <si>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</si>
  <si>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</si>
  <si>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</si>
  <si>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</si>
  <si>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</si>
  <si>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</si>
  <si>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</si>
  <si>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</si>
  <si>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</si>
  <si>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</si>
  <si>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</si>
  <si>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</si>
  <si>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</si>
  <si>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</si>
  <si>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</si>
  <si>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</si>
  <si>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</si>
  <si>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</si>
  <si>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</si>
  <si>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</si>
  <si>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</si>
  <si>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</si>
  <si>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</si>
  <si>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</si>
  <si>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</si>
  <si>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</si>
  <si>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</si>
  <si>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</si>
  <si>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</si>
  <si>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</si>
  <si>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</si>
  <si>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</si>
  <si>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</si>
  <si>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</si>
  <si>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</si>
  <si>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</si>
  <si>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</si>
  <si>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</si>
  <si>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</si>
  <si>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</si>
  <si>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</si>
  <si>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</si>
  <si>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</si>
  <si>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</si>
  <si>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</si>
  <si>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</si>
  <si>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</si>
  <si>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</si>
  <si>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</si>
  <si>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</si>
  <si>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</si>
  <si>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</si>
  <si>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</si>
  <si>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</si>
  <si>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</si>
  <si>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</si>
  <si>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</si>
  <si>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</si>
  <si>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</si>
  <si>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</si>
  <si>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</si>
  <si>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</si>
  <si>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</si>
  <si>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</si>
  <si>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</si>
  <si>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</si>
  <si>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</si>
  <si>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</si>
  <si>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</si>
  <si>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</si>
  <si>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</si>
  <si>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</si>
  <si>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</si>
  <si>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</si>
  <si>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</si>
  <si>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</si>
  <si>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</si>
  <si>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</si>
  <si>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</si>
  <si>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</si>
  <si>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</si>
  <si>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</si>
  <si>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</si>
  <si>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</si>
  <si>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</si>
  <si>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</si>
  <si>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</si>
  <si>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</si>
  <si>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</si>
  <si>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</si>
  <si>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</si>
  <si>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</si>
  <si>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</si>
  <si>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</si>
  <si>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</si>
  <si>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</si>
  <si>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</si>
  <si>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</si>
  <si>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</si>
  <si>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</si>
  <si>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</si>
  <si>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</si>
  <si>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</si>
  <si>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</si>
  <si>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</si>
  <si>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</si>
  <si>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</si>
  <si>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</si>
  <si>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</si>
  <si>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</si>
  <si>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</si>
  <si>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</si>
  <si>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</si>
  <si>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</si>
  <si>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</si>
  <si>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</si>
  <si>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</si>
  <si>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</si>
  <si>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</si>
  <si>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</si>
  <si>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</si>
  <si>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</si>
  <si>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</si>
  <si>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</si>
  <si>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</si>
  <si>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</si>
  <si>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</si>
  <si>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</si>
  <si>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</si>
  <si>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</si>
  <si>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</si>
  <si>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</si>
  <si>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</si>
  <si>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</si>
  <si>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</si>
  <si>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</si>
  <si>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</si>
  <si>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</si>
  <si>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</si>
  <si>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</si>
  <si>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</si>
  <si>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</si>
  <si>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</si>
  <si>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</si>
  <si>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</si>
  <si>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</si>
  <si>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</si>
  <si>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</si>
  <si>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</si>
  <si>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</si>
  <si>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</si>
  <si>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</si>
  <si>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</si>
  <si>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</si>
  <si>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</si>
  <si>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</si>
  <si>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</si>
  <si>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</si>
  <si>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</si>
  <si>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</si>
  <si>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</si>
  <si>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</si>
  <si>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</si>
  <si>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</si>
  <si>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</si>
  <si>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</si>
  <si>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</si>
  <si>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</si>
  <si>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</si>
  <si>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</si>
  <si>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</si>
  <si>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</si>
  <si>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</si>
  <si>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</si>
  <si>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</si>
  <si>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</si>
  <si>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</si>
  <si>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</si>
  <si>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</si>
  <si>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</si>
  <si>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</si>
  <si>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</si>
  <si>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</si>
  <si>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</si>
  <si>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</si>
  <si>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</si>
  <si>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</si>
  <si>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</si>
  <si>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</si>
  <si>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</si>
  <si>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</si>
  <si>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</si>
  <si>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</si>
  <si>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</si>
  <si>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</si>
  <si>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</si>
  <si>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</si>
  <si>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</si>
  <si>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</si>
  <si>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</si>
  <si>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</si>
  <si>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</si>
  <si>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</si>
  <si>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</si>
  <si>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</si>
  <si>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</si>
  <si>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</si>
  <si>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</si>
  <si>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</si>
  <si>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</si>
  <si>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</si>
  <si>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</si>
  <si>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</si>
  <si>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</si>
  <si>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</si>
  <si>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</si>
  <si>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</si>
  <si>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</si>
  <si>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</si>
  <si>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</si>
  <si>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</si>
  <si>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</si>
  <si>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</si>
  <si>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</si>
  <si>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</si>
  <si>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</si>
  <si>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</si>
  <si>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</si>
  <si>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</si>
  <si>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</si>
  <si>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</si>
  <si>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</si>
  <si>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</si>
  <si>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</si>
  <si>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</si>
  <si>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</si>
  <si>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</si>
  <si>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</si>
  <si>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</si>
  <si>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</si>
  <si>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</si>
  <si>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</si>
  <si>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</si>
  <si>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</si>
  <si>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</si>
  <si>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</si>
  <si>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</si>
  <si>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</si>
  <si>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</si>
  <si>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</si>
  <si>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</si>
  <si>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</si>
  <si>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</si>
  <si>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</si>
  <si>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</si>
  <si>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</si>
  <si>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</si>
  <si>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</si>
  <si>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</si>
  <si>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</si>
  <si>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</si>
  <si>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</si>
  <si>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</si>
  <si>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</si>
  <si>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</si>
  <si>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</si>
  <si>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</si>
  <si>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</si>
  <si>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</si>
  <si>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</si>
  <si>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</si>
  <si>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</si>
  <si>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</si>
  <si>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</si>
  <si>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</si>
  <si>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</si>
  <si>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</si>
  <si>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</si>
  <si>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</si>
  <si>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</si>
  <si>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</si>
  <si>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</si>
  <si>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</si>
  <si>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</si>
  <si>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</si>
  <si>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</si>
  <si>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</si>
  <si>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</si>
  <si>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</si>
  <si>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</si>
  <si>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</si>
  <si>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</si>
  <si>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</si>
  <si>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</si>
  <si>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</si>
  <si>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</si>
  <si>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</si>
  <si>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</si>
  <si>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</si>
  <si>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</si>
  <si>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</si>
  <si>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</si>
  <si>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</si>
  <si>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</si>
  <si>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</si>
  <si>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</si>
  <si>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</si>
  <si>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</si>
  <si>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</si>
  <si>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</si>
  <si>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</si>
  <si>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</si>
  <si>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</si>
  <si>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</si>
  <si>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</si>
  <si>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</si>
  <si>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</si>
  <si>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</si>
  <si>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</si>
  <si>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</si>
  <si>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</si>
  <si>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</si>
  <si>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</si>
  <si>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</si>
  <si>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</si>
  <si>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</si>
  <si>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</si>
  <si>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</si>
  <si>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</si>
  <si>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</si>
  <si>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</si>
  <si>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</si>
  <si>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</si>
  <si>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</si>
  <si>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</si>
  <si>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</si>
  <si>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</si>
  <si>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</si>
  <si>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</si>
  <si>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</si>
  <si>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</si>
  <si>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</si>
  <si>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</si>
  <si>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</si>
  <si>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</si>
  <si>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</si>
  <si>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</si>
  <si>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</si>
  <si>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</si>
  <si>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</si>
  <si>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</si>
  <si>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</si>
  <si>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</si>
  <si>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</si>
  <si>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</si>
  <si>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</si>
  <si>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</si>
  <si>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</si>
  <si>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</si>
  <si>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</si>
  <si>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</si>
  <si>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</si>
  <si>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</si>
  <si>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</si>
  <si>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</si>
  <si>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</si>
  <si>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</si>
  <si>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</si>
  <si>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</si>
  <si>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</si>
  <si>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</si>
  <si>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</si>
  <si>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</si>
  <si>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</si>
  <si>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</si>
  <si>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</si>
  <si>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</si>
  <si>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</si>
  <si>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</si>
  <si>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</si>
  <si>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</si>
  <si>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</si>
  <si>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</si>
  <si>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</si>
  <si>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</si>
  <si>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</si>
  <si>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</si>
  <si>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</si>
  <si>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</si>
  <si>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</si>
  <si>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</si>
  <si>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</si>
  <si>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</si>
  <si>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</si>
  <si>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</si>
  <si>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</si>
  <si>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</si>
  <si>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</si>
  <si>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</si>
  <si>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</si>
  <si>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</si>
  <si>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</si>
  <si>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</si>
  <si>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</si>
  <si>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</si>
  <si>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</si>
  <si>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</si>
  <si>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</si>
  <si>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</si>
  <si>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</si>
  <si>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</si>
  <si>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</si>
  <si>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</si>
  <si>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</si>
  <si>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</si>
  <si>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</si>
  <si>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</si>
  <si>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</si>
  <si>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</si>
  <si>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</si>
  <si>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</si>
  <si>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</si>
  <si>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</si>
  <si>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</si>
  <si>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</si>
  <si>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</si>
  <si>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</si>
  <si>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</si>
  <si>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</si>
  <si>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</si>
  <si>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</si>
  <si>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</si>
  <si>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</si>
  <si>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</si>
  <si>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</si>
  <si>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</si>
  <si>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</si>
  <si>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</si>
  <si>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</si>
  <si>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</si>
  <si>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</si>
  <si>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</si>
  <si>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</si>
  <si>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</si>
  <si>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</si>
  <si>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</si>
  <si>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</si>
  <si>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</si>
  <si>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</si>
  <si>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</si>
  <si>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</si>
  <si>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</si>
  <si>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</si>
  <si>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</si>
  <si>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</si>
  <si>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</si>
  <si>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</si>
  <si>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</si>
  <si>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</si>
  <si>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</si>
  <si>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</si>
  <si>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</si>
  <si>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</si>
  <si>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</si>
  <si>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</si>
  <si>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</si>
  <si>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</si>
  <si>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</si>
  <si>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</si>
  <si>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</si>
  <si>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</si>
  <si>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</si>
  <si>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</si>
  <si>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</si>
  <si>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</si>
  <si>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</si>
  <si>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</si>
  <si>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</si>
  <si>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</si>
  <si>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</si>
  <si>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</si>
  <si>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</si>
  <si>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</si>
  <si>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</si>
  <si>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</si>
  <si>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</si>
  <si>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</si>
  <si>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</si>
  <si>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</si>
  <si>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</si>
  <si>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</si>
  <si>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</si>
  <si>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</si>
  <si>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</si>
  <si>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</si>
  <si>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</si>
  <si>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</si>
  <si>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</si>
  <si>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</si>
  <si>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</si>
  <si>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</si>
  <si>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</si>
  <si>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</si>
  <si>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</si>
  <si>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</si>
  <si>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</si>
  <si>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</si>
  <si>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</si>
  <si>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</si>
  <si>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</si>
  <si>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</si>
  <si>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</si>
  <si>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</si>
  <si>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</si>
  <si>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</si>
  <si>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</si>
  <si>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</si>
  <si>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</si>
  <si>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</si>
  <si>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</si>
  <si>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</si>
  <si>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</si>
  <si>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</si>
  <si>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</si>
  <si>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</si>
  <si>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</si>
  <si>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</si>
  <si>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</si>
  <si>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</si>
  <si>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</si>
  <si>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</si>
  <si>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</si>
  <si>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</si>
  <si>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</si>
  <si>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</si>
  <si>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</si>
  <si>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</si>
  <si>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</si>
  <si>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</si>
  <si>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</si>
  <si>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</si>
  <si>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</si>
  <si>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</si>
  <si>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</si>
  <si>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</si>
  <si>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</si>
  <si>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</si>
  <si>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</si>
  <si>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</si>
  <si>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</si>
  <si>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</si>
  <si>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</si>
  <si>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</si>
  <si>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</si>
  <si>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</si>
  <si>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</si>
  <si>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</si>
  <si>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</si>
  <si>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</si>
  <si>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</si>
  <si>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</si>
  <si>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</si>
  <si>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</si>
  <si>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</si>
  <si>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</si>
  <si>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</si>
  <si>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</si>
  <si>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</si>
  <si>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</si>
  <si>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</si>
  <si>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</si>
  <si>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</si>
  <si>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</si>
  <si>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</si>
  <si>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</si>
  <si>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</si>
  <si>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</si>
  <si>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</si>
  <si>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</si>
  <si>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</si>
  <si>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</si>
  <si>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</si>
  <si>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</si>
  <si>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</si>
  <si>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</si>
  <si>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</si>
  <si>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</si>
  <si>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</si>
  <si>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</si>
  <si>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</si>
  <si>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</si>
  <si>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</si>
  <si>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</si>
  <si>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</si>
  <si>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</si>
  <si>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</si>
  <si>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</si>
  <si>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</si>
  <si>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</si>
  <si>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</si>
  <si>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</si>
  <si>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</si>
  <si>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</si>
  <si>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</si>
  <si>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</si>
  <si>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</si>
  <si>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</si>
  <si>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</si>
  <si>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</si>
  <si>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</si>
  <si>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</si>
  <si>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</si>
  <si>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</si>
  <si>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</si>
  <si>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</si>
  <si>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</si>
  <si>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</si>
  <si>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</si>
  <si>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</si>
  <si>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</si>
  <si>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</si>
  <si>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</si>
  <si>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</si>
  <si>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</si>
  <si>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</si>
  <si>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</si>
  <si>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</si>
  <si>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</si>
  <si>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</si>
  <si>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</si>
  <si>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</si>
  <si>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</si>
  <si>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</si>
  <si>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</si>
  <si>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</si>
  <si>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</si>
  <si>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</si>
  <si>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</si>
  <si>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</si>
  <si>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</si>
  <si>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</si>
  <si>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</si>
  <si>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</si>
  <si>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</si>
  <si>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</si>
  <si>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</si>
  <si>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</si>
  <si>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</si>
  <si>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</si>
  <si>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</si>
  <si>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</si>
  <si>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</si>
  <si>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</si>
  <si>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</si>
  <si>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</si>
  <si>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</si>
  <si>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</si>
  <si>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</si>
  <si>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</si>
  <si>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</si>
  <si>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</si>
  <si>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</si>
  <si>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</si>
  <si>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</si>
  <si>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</si>
  <si>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</si>
  <si>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</si>
  <si>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</si>
  <si>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</si>
  <si>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</si>
  <si>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</si>
  <si>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</si>
  <si>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</si>
  <si>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</si>
  <si>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</si>
  <si>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</si>
  <si>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</si>
  <si>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</si>
  <si>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</si>
  <si>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</si>
  <si>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</si>
  <si>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</si>
  <si>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</si>
  <si>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</si>
  <si>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</si>
  <si>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</si>
  <si>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</si>
  <si>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</si>
  <si>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</si>
  <si>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</si>
  <si>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</si>
  <si>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</si>
  <si>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</si>
  <si>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</si>
  <si>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</si>
  <si>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</si>
  <si>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</si>
  <si>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</si>
  <si>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</si>
  <si>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</si>
  <si>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</si>
  <si>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</si>
  <si>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</si>
  <si>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</si>
  <si>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</si>
  <si>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</si>
  <si>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</si>
  <si>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</si>
  <si>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</si>
  <si>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</si>
  <si>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</si>
  <si>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</si>
  <si>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</si>
  <si>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</si>
  <si>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</si>
  <si>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</si>
  <si>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</si>
  <si>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</si>
  <si>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</si>
  <si>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</si>
  <si>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</si>
  <si>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</si>
  <si>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</si>
  <si>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</si>
  <si>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</si>
  <si>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</si>
  <si>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</si>
  <si>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</si>
  <si>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</si>
  <si>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</si>
  <si>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</si>
  <si>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</si>
  <si>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</si>
  <si>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</si>
  <si>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</si>
  <si>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</si>
  <si>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</si>
  <si>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</si>
  <si>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</si>
  <si>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</si>
  <si>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</si>
  <si>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</si>
  <si>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</si>
  <si>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</si>
  <si>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</si>
  <si>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</si>
  <si>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</si>
  <si>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</si>
  <si>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</si>
  <si>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</si>
  <si>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</si>
  <si>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</si>
  <si>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</si>
  <si>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</si>
  <si>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</si>
  <si>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</si>
  <si>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</si>
  <si>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</si>
  <si>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</si>
  <si>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</si>
  <si>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</si>
  <si>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</si>
  <si>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</si>
  <si>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</si>
  <si>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</si>
  <si>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</si>
  <si>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</si>
  <si>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</si>
  <si>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</si>
  <si>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</si>
  <si>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</si>
  <si>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</si>
  <si>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</si>
  <si>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</si>
  <si>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</si>
  <si>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</si>
  <si>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</si>
  <si>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</si>
  <si>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</si>
  <si>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</si>
  <si>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</si>
  <si>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</si>
  <si>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</si>
  <si>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</si>
  <si>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</si>
  <si>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</si>
  <si>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</si>
  <si>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</si>
  <si>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</si>
  <si>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</si>
  <si>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</si>
  <si>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</si>
  <si>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</si>
  <si>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</si>
  <si>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</si>
  <si>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</si>
  <si>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</si>
  <si>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</si>
  <si>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</si>
  <si>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</si>
  <si>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</si>
  <si>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</si>
  <si>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</si>
  <si>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</si>
  <si>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</si>
  <si>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</si>
  <si>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</si>
  <si>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</si>
  <si>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</si>
  <si>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</si>
  <si>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</si>
  <si>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</si>
  <si>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</si>
  <si>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</si>
  <si>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</si>
  <si>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</si>
  <si>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</si>
  <si>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</si>
  <si>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</si>
  <si>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</si>
  <si>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</si>
  <si>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</si>
  <si>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</si>
  <si>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</si>
  <si>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</si>
  <si>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</si>
  <si>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</si>
  <si>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</si>
  <si>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</si>
  <si>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</si>
  <si>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</si>
  <si>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</si>
  <si>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</si>
  <si>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</si>
  <si>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</si>
  <si>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</si>
  <si>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</si>
  <si>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</si>
  <si>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</si>
  <si>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</si>
  <si>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</si>
  <si>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</si>
  <si>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</si>
  <si>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</si>
  <si>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</si>
  <si>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</si>
  <si>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</si>
  <si>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</si>
  <si>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</si>
  <si>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</si>
  <si>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</si>
  <si>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</si>
  <si>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</si>
  <si>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</si>
  <si>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</si>
  <si>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</si>
  <si>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</si>
  <si>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</si>
  <si>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</si>
  <si>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</si>
  <si>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</si>
  <si>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</si>
  <si>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</si>
  <si>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</si>
  <si>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</si>
  <si>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</si>
  <si>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</si>
  <si>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</si>
  <si>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</si>
  <si>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</si>
  <si>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</si>
  <si>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</si>
  <si>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</si>
  <si>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</si>
  <si>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</si>
  <si>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</si>
  <si>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</si>
  <si>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</si>
  <si>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</si>
  <si>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</si>
  <si>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</si>
  <si>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</si>
  <si>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</si>
  <si>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</si>
  <si>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</si>
  <si>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</si>
  <si>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</si>
  <si>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</si>
  <si>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</si>
  <si>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</si>
  <si>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</si>
  <si>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</si>
  <si>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</si>
  <si>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</si>
  <si>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</si>
  <si>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</si>
  <si>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</si>
  <si>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</si>
  <si>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</si>
  <si>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</si>
  <si>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</si>
  <si>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</si>
  <si>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</si>
  <si>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</si>
  <si>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</si>
  <si>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</si>
  <si>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</si>
  <si>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</si>
  <si>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</si>
  <si>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</si>
  <si>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</si>
  <si>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</si>
  <si>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</si>
  <si>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</si>
  <si>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</si>
  <si>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</si>
  <si>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</si>
  <si>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</si>
  <si>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</si>
  <si>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</si>
  <si>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</si>
  <si>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</si>
  <si>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</si>
  <si>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</si>
  <si>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</si>
  <si>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</si>
  <si>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</si>
  <si>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</si>
  <si>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</si>
  <si>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</si>
  <si>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</si>
  <si>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</si>
  <si>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</si>
  <si>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</si>
  <si>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</si>
  <si>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</si>
  <si>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</si>
  <si>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</si>
  <si>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</si>
  <si>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</si>
  <si>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</si>
  <si>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</si>
  <si>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</si>
  <si>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</si>
  <si>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</si>
  <si>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</si>
  <si>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</si>
  <si>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</si>
  <si>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</si>
  <si>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</si>
  <si>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</si>
  <si>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</si>
  <si>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</si>
  <si>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</si>
  <si>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</si>
  <si>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</si>
  <si>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</si>
  <si>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</si>
  <si>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</si>
  <si>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</si>
  <si>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</si>
  <si>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</si>
  <si>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</si>
  <si>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</si>
  <si>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</si>
  <si>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</si>
  <si>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</si>
  <si>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</si>
  <si>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</si>
  <si>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</si>
  <si>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</si>
  <si>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</si>
  <si>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</si>
  <si>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</si>
  <si>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</si>
  <si>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</si>
  <si>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</si>
  <si>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</si>
  <si>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</si>
  <si>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</si>
  <si>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</si>
  <si>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</si>
  <si>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</si>
  <si>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</si>
  <si>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</si>
  <si>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</si>
  <si>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</si>
  <si>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</si>
  <si>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</si>
  <si>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</si>
  <si>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</si>
  <si>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</si>
  <si>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</si>
  <si>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</si>
  <si>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</si>
  <si>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</si>
  <si>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</si>
  <si>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</si>
  <si>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</si>
  <si>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</si>
  <si>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</si>
  <si>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</si>
  <si>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</si>
  <si>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</si>
  <si>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</si>
  <si>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</si>
  <si>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</si>
  <si>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</si>
  <si>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</si>
  <si>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</si>
  <si>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</si>
  <si>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</si>
  <si>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</si>
  <si>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</si>
  <si>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</si>
  <si>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</si>
  <si>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</si>
  <si>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</si>
  <si>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</si>
  <si>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</si>
  <si>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</si>
  <si>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</si>
  <si>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</si>
  <si>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</si>
  <si>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</si>
  <si>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</si>
  <si>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</si>
  <si>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</si>
  <si>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</si>
  <si>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</si>
  <si>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</si>
  <si>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</si>
  <si>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</si>
  <si>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</si>
  <si>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</si>
  <si>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</si>
  <si>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</si>
  <si>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</si>
  <si>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</si>
  <si>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</si>
  <si>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</si>
  <si>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</si>
  <si>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</si>
  <si>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</si>
  <si>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</si>
  <si>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</si>
  <si>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</si>
  <si>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</si>
  <si>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</si>
  <si>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</si>
  <si>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</si>
  <si>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</si>
  <si>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</si>
  <si>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</si>
  <si>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</si>
  <si>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</si>
  <si>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</si>
  <si>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</si>
  <si>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</si>
  <si>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</si>
  <si>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</si>
  <si>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</si>
  <si>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</si>
  <si>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</si>
  <si>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</si>
  <si>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</si>
  <si>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</si>
  <si>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</si>
  <si>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</si>
  <si>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</si>
  <si>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</si>
  <si>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</si>
  <si>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</si>
  <si>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</si>
  <si>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</si>
  <si>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</si>
  <si>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</si>
  <si>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</si>
  <si>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</si>
  <si>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</si>
  <si>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</si>
  <si>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</si>
  <si>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</si>
  <si>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</si>
  <si>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</si>
  <si>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</si>
  <si>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</si>
  <si>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</si>
  <si>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</si>
  <si>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</si>
  <si>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</si>
  <si>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</si>
  <si>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</si>
  <si>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</si>
  <si>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</si>
  <si>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</si>
  <si>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</si>
  <si>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</si>
  <si>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</si>
  <si>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</si>
  <si>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</si>
  <si>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</si>
  <si>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</si>
  <si>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</si>
  <si>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</si>
  <si>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</si>
  <si>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</si>
  <si>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</si>
  <si>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</si>
  <si>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</si>
  <si>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</si>
  <si>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</si>
  <si>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</si>
  <si>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</si>
  <si>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</si>
  <si>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</si>
  <si>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</si>
  <si>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</si>
  <si>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</si>
  <si>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</si>
  <si>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</si>
  <si>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</si>
  <si>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</si>
  <si>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</si>
  <si>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</si>
  <si>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</si>
  <si>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</si>
  <si>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</si>
  <si>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</si>
  <si>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</si>
  <si>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</si>
  <si>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</si>
  <si>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</si>
  <si>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</si>
  <si>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</si>
  <si>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</si>
  <si>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</si>
  <si>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</si>
  <si>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</si>
  <si>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</si>
  <si>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</si>
  <si>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</si>
  <si>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</si>
  <si>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</si>
  <si>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</si>
  <si>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</si>
  <si>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</si>
  <si>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</si>
  <si>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</si>
  <si>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</si>
  <si>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</si>
  <si>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</si>
  <si>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</si>
  <si>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</si>
  <si>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</si>
  <si>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</si>
  <si>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</si>
  <si>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</si>
  <si>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</si>
  <si>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</si>
  <si>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</si>
  <si>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</si>
  <si>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</si>
  <si>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</si>
  <si>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</si>
  <si>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</si>
  <si>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</si>
  <si>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</si>
  <si>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</si>
  <si>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</si>
  <si>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</si>
  <si>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</si>
  <si>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</si>
  <si>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</si>
  <si>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</si>
  <si>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</si>
  <si>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</si>
  <si>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</si>
  <si>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</si>
  <si>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</si>
  <si>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</si>
  <si>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</si>
  <si>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</si>
  <si>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</si>
  <si>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</si>
  <si>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</si>
  <si>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</si>
  <si>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</si>
  <si>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</si>
  <si>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</si>
  <si>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</si>
  <si>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</si>
  <si>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</si>
  <si>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</si>
  <si>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</si>
  <si>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</si>
  <si>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</si>
  <si>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</si>
  <si>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</si>
  <si>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</si>
  <si>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</si>
  <si>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</si>
  <si>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</si>
  <si>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</si>
  <si>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</si>
  <si>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</si>
  <si>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</si>
  <si>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</si>
  <si>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</si>
  <si>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</si>
  <si>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</si>
  <si>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</si>
  <si>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</si>
  <si>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</si>
  <si>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</si>
  <si>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</si>
  <si>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</si>
  <si>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</si>
  <si>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</si>
  <si>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</si>
  <si>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</si>
  <si>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</si>
  <si>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</si>
  <si>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</si>
  <si>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</si>
  <si>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</si>
  <si>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</si>
  <si>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</si>
  <si>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</si>
  <si>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</si>
  <si>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</si>
  <si>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</si>
  <si>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</si>
  <si>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</si>
  <si>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</si>
  <si>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</si>
  <si>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</si>
  <si>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</si>
  <si>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</si>
  <si>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</si>
  <si>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</si>
  <si>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</si>
  <si>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</si>
  <si>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</si>
  <si>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</si>
  <si>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</si>
  <si>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</si>
  <si>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</si>
  <si>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</si>
  <si>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</si>
  <si>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</si>
  <si>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</si>
  <si>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</si>
  <si>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</si>
  <si>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</si>
  <si>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</si>
  <si>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</si>
  <si>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</si>
  <si>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</si>
  <si>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</si>
  <si>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</si>
  <si>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</si>
  <si>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</si>
  <si>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</si>
  <si>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</si>
  <si>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</si>
  <si>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</si>
  <si>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</si>
  <si>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</si>
  <si>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</si>
  <si>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</si>
  <si>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</si>
  <si>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</si>
  <si>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</si>
  <si>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</si>
  <si>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</si>
  <si>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</si>
  <si>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</si>
  <si>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</si>
  <si>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</si>
  <si>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</si>
  <si>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</si>
  <si>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</si>
  <si>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</si>
  <si>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</si>
  <si>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</si>
  <si>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</si>
  <si>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</si>
  <si>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</si>
  <si>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</si>
  <si>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</si>
  <si>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</si>
  <si>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</si>
  <si>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</si>
  <si>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</si>
  <si>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</si>
  <si>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</si>
  <si>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</si>
  <si>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</si>
  <si>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</si>
  <si>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</si>
  <si>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</si>
  <si>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</si>
  <si>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</si>
  <si>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</si>
  <si>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</si>
  <si>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</si>
  <si>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</si>
  <si>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</si>
  <si>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</si>
  <si>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</si>
  <si>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</si>
  <si>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</si>
  <si>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</si>
  <si>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</si>
  <si>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</si>
  <si>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</si>
  <si>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</si>
  <si>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</si>
  <si>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</si>
  <si>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</si>
  <si>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</si>
  <si>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</si>
  <si>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</si>
  <si>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</si>
  <si>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</si>
  <si>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</si>
  <si>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</si>
  <si>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</si>
  <si>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</si>
  <si>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</si>
  <si>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</si>
  <si>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</si>
  <si>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</si>
  <si>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</si>
  <si>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</si>
  <si>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</si>
  <si>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</si>
  <si>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</si>
  <si>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</si>
  <si>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</si>
  <si>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</si>
  <si>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</si>
  <si>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</si>
  <si>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</si>
  <si>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</si>
  <si>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</si>
  <si>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</si>
  <si>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</si>
  <si>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</si>
  <si>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</si>
  <si>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</si>
  <si>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</si>
  <si>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</si>
  <si>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</si>
  <si>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</si>
  <si>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</si>
  <si>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</si>
  <si>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</si>
  <si>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</si>
  <si>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</si>
  <si>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</si>
  <si>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</si>
  <si>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</si>
  <si>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</si>
  <si>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</si>
  <si>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</si>
  <si>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</si>
  <si>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</si>
  <si>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</si>
  <si>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</si>
  <si>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</si>
  <si>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</si>
  <si>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</si>
  <si>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</si>
  <si>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</si>
  <si>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</si>
  <si>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</si>
  <si>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</si>
  <si>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</si>
  <si>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</si>
  <si>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</si>
  <si>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</si>
  <si>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</si>
  <si>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</si>
  <si>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</si>
  <si>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</si>
  <si>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</si>
  <si>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</si>
  <si>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</si>
  <si>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</si>
  <si>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</si>
  <si>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</si>
  <si>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</si>
  <si>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</si>
  <si>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</si>
  <si>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</si>
  <si>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</si>
  <si>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</si>
  <si>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</si>
  <si>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</si>
  <si>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</si>
  <si>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</si>
  <si>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</si>
  <si>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</si>
  <si>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</si>
  <si>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</si>
  <si>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</si>
  <si>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</si>
  <si>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</si>
  <si>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</si>
  <si>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</si>
  <si>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</si>
  <si>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</si>
  <si>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</si>
  <si>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</si>
  <si>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</si>
  <si>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</si>
  <si>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</si>
  <si>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</si>
  <si>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</si>
  <si>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</si>
  <si>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</si>
  <si>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</si>
  <si>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</si>
  <si>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</si>
  <si>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</si>
  <si>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</si>
  <si>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</si>
  <si>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</si>
  <si>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</si>
  <si>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</si>
  <si>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</si>
  <si>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</si>
  <si>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</si>
  <si>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</si>
  <si>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</si>
  <si>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</si>
  <si>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</si>
  <si>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</si>
  <si>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</si>
  <si>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</si>
  <si>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</si>
  <si>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</si>
  <si>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</si>
  <si>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</si>
  <si>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</si>
  <si>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</si>
  <si>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</si>
  <si>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</si>
  <si>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</si>
  <si>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</si>
  <si>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</si>
  <si>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</si>
  <si>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</si>
  <si>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</si>
  <si>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</si>
  <si>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</si>
  <si>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</si>
  <si>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</si>
  <si>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</si>
  <si>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</si>
  <si>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</si>
  <si>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</si>
  <si>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</si>
  <si>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</si>
  <si>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</si>
  <si>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</si>
  <si>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</si>
  <si>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</si>
  <si>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</si>
  <si>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</si>
  <si>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</si>
  <si>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</si>
  <si>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</si>
  <si>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</si>
  <si>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</si>
  <si>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</si>
  <si>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</si>
  <si>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</si>
  <si>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</si>
  <si>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</si>
  <si>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</si>
  <si>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</si>
  <si>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</si>
  <si>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</si>
  <si>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</si>
  <si>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</si>
  <si>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</si>
  <si>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</si>
  <si>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</si>
  <si>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</si>
  <si>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</si>
  <si>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</si>
  <si>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</si>
  <si>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</si>
  <si>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</si>
  <si>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</si>
  <si>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</si>
  <si>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</si>
  <si>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</si>
  <si>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</si>
  <si>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</si>
  <si>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</si>
  <si>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</si>
  <si>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</si>
  <si>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</si>
  <si>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</si>
  <si>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</si>
  <si>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</si>
  <si>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</si>
  <si>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</si>
  <si>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</si>
  <si>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</si>
  <si>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</si>
  <si>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</si>
  <si>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</si>
  <si>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</si>
  <si>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</si>
  <si>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</si>
  <si>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</si>
  <si>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</si>
  <si>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</si>
  <si>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</si>
  <si>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</si>
  <si>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</si>
  <si>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</si>
  <si>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</si>
  <si>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</si>
  <si>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</si>
  <si>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</si>
  <si>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</si>
  <si>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</si>
  <si>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</si>
  <si>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</si>
  <si>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</si>
  <si>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</si>
  <si>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</si>
  <si>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</si>
  <si>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</si>
  <si>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</si>
  <si>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</si>
  <si>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</si>
  <si>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</si>
  <si>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</si>
  <si>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</si>
  <si>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</si>
  <si>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</si>
  <si>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</si>
  <si>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</si>
  <si>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</si>
  <si>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</si>
  <si>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</si>
  <si>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</si>
  <si>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</si>
  <si>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</si>
  <si>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</si>
  <si>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</si>
  <si>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</si>
  <si>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</si>
  <si>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</si>
  <si>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</si>
  <si>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</si>
  <si>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</si>
  <si>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</si>
  <si>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</si>
  <si>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</si>
  <si>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</si>
  <si>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</si>
  <si>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</si>
  <si>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</si>
  <si>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</si>
  <si>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</si>
  <si>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</si>
  <si>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</si>
  <si>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</si>
  <si>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</si>
  <si>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</si>
  <si>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</si>
  <si>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</si>
  <si>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</si>
  <si>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</si>
  <si>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</si>
  <si>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</si>
  <si>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</si>
  <si>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</si>
  <si>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</si>
  <si>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</si>
  <si>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</si>
  <si>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</si>
  <si>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</si>
  <si>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</si>
  <si>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</si>
  <si>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</si>
  <si>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</si>
  <si>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</si>
  <si>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</si>
  <si>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</si>
  <si>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</si>
  <si>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</si>
  <si>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</si>
  <si>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</si>
  <si>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</si>
  <si>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</si>
  <si>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</si>
  <si>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</si>
  <si>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</si>
  <si>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</si>
  <si>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</si>
  <si>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</si>
  <si>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</si>
  <si>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</si>
  <si>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</si>
  <si>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</si>
  <si>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</si>
  <si>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</si>
  <si>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</si>
  <si>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</si>
  <si>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</si>
  <si>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</si>
  <si>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</si>
  <si>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</si>
  <si>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</si>
  <si>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</si>
  <si>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</si>
  <si>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</si>
  <si>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</si>
  <si>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</si>
  <si>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</si>
  <si>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</si>
  <si>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</si>
  <si>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</si>
  <si>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</si>
  <si>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</si>
  <si>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</si>
  <si>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</si>
  <si>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</si>
  <si>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</si>
  <si>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</si>
  <si>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</si>
  <si>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</si>
  <si>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</si>
  <si>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</si>
  <si>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</si>
  <si>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</si>
  <si>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</si>
  <si>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</si>
  <si>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</si>
  <si>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</si>
  <si>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</si>
  <si>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</si>
  <si>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</si>
  <si>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</si>
  <si>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</si>
  <si>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</si>
  <si>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</si>
  <si>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</si>
  <si>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</si>
  <si>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</si>
  <si>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</si>
  <si>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</si>
  <si>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</si>
  <si>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</si>
  <si>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</si>
  <si>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</si>
  <si>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</si>
  <si>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</si>
  <si>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</si>
  <si>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</si>
  <si>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</si>
  <si>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</si>
  <si>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</si>
  <si>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</si>
  <si>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</si>
  <si>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</si>
  <si>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</si>
  <si>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</si>
  <si>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</si>
  <si>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</si>
  <si>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</si>
  <si>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</si>
  <si>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</si>
  <si>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</si>
  <si>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</si>
  <si>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</si>
  <si>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</si>
  <si>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</si>
  <si>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</si>
  <si>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</si>
  <si>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</si>
  <si>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</si>
  <si>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</si>
  <si>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</si>
  <si>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</si>
  <si>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</si>
  <si>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</si>
  <si>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</si>
  <si>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</si>
  <si>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</si>
  <si>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</si>
  <si>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</si>
  <si>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</si>
  <si>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</si>
  <si>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</si>
  <si>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</si>
  <si>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</si>
  <si>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</si>
  <si>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</si>
  <si>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</si>
  <si>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</si>
  <si>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</si>
  <si>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</si>
  <si>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</si>
  <si>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</si>
  <si>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</si>
  <si>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</si>
  <si>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</si>
  <si>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</si>
  <si>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</si>
  <si>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</si>
  <si>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</si>
  <si>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</si>
  <si>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</si>
  <si>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</si>
  <si>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</si>
  <si>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</si>
  <si>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</si>
  <si>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</si>
  <si>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</si>
  <si>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</si>
  <si>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</si>
  <si>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</si>
  <si>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</si>
  <si>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</si>
  <si>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</si>
  <si>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</si>
  <si>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</si>
  <si>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</si>
  <si>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</si>
  <si>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</si>
  <si>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</si>
  <si>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</si>
  <si>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</si>
  <si>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</si>
  <si>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</si>
  <si>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</si>
  <si>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</si>
  <si>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</si>
  <si>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</si>
  <si>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</si>
  <si>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</si>
  <si>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</si>
  <si>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</si>
  <si>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</si>
  <si>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</si>
  <si>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</si>
  <si>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</si>
  <si>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</si>
  <si>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</si>
  <si>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</si>
  <si>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</si>
  <si>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</si>
  <si>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</si>
  <si>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</si>
  <si>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</si>
  <si>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</si>
  <si>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</si>
  <si>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</si>
  <si>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</si>
  <si>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</si>
  <si>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</si>
  <si>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</si>
  <si>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</si>
  <si>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</si>
  <si>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</si>
  <si>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</si>
  <si>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</si>
  <si>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</si>
  <si>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</si>
  <si>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</si>
  <si>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</si>
  <si>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</si>
  <si>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</si>
  <si>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</si>
  <si>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</si>
  <si>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</si>
  <si>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</si>
  <si>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</si>
  <si>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</si>
  <si>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</si>
  <si>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</si>
  <si>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</si>
  <si>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</si>
  <si>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</si>
  <si>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</si>
  <si>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</si>
  <si>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</si>
  <si>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</si>
  <si>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</si>
  <si>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</si>
  <si>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</si>
  <si>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</si>
  <si>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</si>
  <si>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</si>
  <si>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</si>
  <si>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</si>
  <si>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</si>
  <si>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</si>
  <si>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</si>
  <si>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</si>
  <si>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</si>
  <si>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</si>
  <si>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</si>
  <si>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</si>
  <si>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</si>
  <si>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</si>
  <si>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</si>
  <si>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</si>
  <si>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</si>
  <si>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</si>
  <si>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</si>
  <si>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</si>
  <si>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</si>
  <si>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</si>
  <si>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</si>
  <si>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</si>
  <si>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</si>
  <si>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</si>
  <si>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</si>
  <si>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</si>
  <si>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</si>
  <si>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</si>
  <si>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</si>
  <si>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</si>
  <si>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</si>
  <si>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</si>
  <si>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</si>
  <si>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</si>
  <si>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</si>
  <si>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</si>
  <si>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</si>
  <si>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</si>
  <si>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</si>
  <si>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</si>
  <si>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</si>
  <si>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</si>
  <si>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</si>
  <si>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</si>
  <si>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</si>
  <si>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</si>
  <si>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</si>
  <si>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</si>
  <si>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</si>
  <si>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</si>
  <si>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</si>
  <si>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</si>
  <si>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</si>
  <si>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</si>
  <si>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</si>
  <si>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</si>
  <si>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</si>
  <si>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</si>
  <si>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</si>
  <si>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</si>
  <si>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</si>
  <si>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</si>
  <si>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</si>
  <si>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</si>
  <si>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</si>
  <si>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</si>
  <si>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</si>
  <si>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</si>
  <si>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</si>
  <si>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</si>
  <si>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</si>
  <si>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</si>
  <si>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</si>
  <si>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</si>
  <si>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</si>
  <si>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</si>
  <si>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</si>
  <si>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</si>
  <si>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</si>
  <si>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</si>
  <si>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</si>
  <si>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</si>
  <si>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</si>
  <si>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</si>
  <si>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</si>
  <si>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</si>
  <si>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</si>
  <si>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</si>
  <si>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</si>
  <si>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</si>
  <si>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</si>
  <si>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</si>
  <si>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</si>
  <si>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</si>
  <si>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</si>
  <si>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</si>
  <si>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</si>
  <si>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</si>
  <si>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</si>
  <si>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</si>
  <si>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</si>
  <si>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</si>
  <si>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</si>
  <si>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</si>
  <si>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</si>
  <si>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</si>
  <si>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</si>
  <si>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</si>
  <si>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</si>
  <si>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</si>
  <si>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</si>
  <si>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</si>
  <si>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</si>
  <si>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</si>
  <si>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</si>
  <si>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</si>
  <si>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</si>
  <si>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</si>
  <si>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</si>
  <si>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</si>
  <si>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</si>
  <si>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</si>
  <si>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</si>
  <si>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</si>
  <si>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</si>
  <si>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</si>
  <si>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</si>
  <si>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</si>
  <si>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</si>
  <si>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</si>
  <si>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</si>
  <si>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</si>
  <si>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</si>
  <si>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</si>
  <si>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</si>
  <si>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</si>
  <si>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</si>
  <si>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</si>
  <si>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</si>
  <si>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</si>
  <si>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</si>
  <si>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</si>
  <si>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</si>
  <si>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</si>
  <si>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</si>
  <si>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</si>
  <si>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</si>
  <si>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</si>
  <si>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</si>
  <si>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</si>
  <si>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</si>
  <si>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</si>
  <si>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</si>
  <si>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</si>
  <si>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</si>
  <si>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</si>
  <si>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</si>
  <si>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</si>
  <si>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</si>
  <si>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</si>
  <si>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</si>
  <si>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</si>
  <si>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</si>
  <si>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</si>
  <si>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</si>
  <si>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</si>
  <si>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</si>
  <si>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</si>
  <si>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</si>
  <si>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</si>
  <si>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</si>
  <si>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</si>
  <si>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</si>
  <si>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</si>
  <si>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</si>
  <si>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</si>
  <si>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</si>
  <si>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</si>
  <si>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</si>
  <si>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</si>
  <si>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</si>
  <si>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</si>
  <si>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</si>
  <si>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</si>
  <si>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</si>
  <si>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</si>
  <si>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</si>
  <si>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</si>
  <si>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</si>
  <si>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</si>
  <si>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</si>
  <si>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</si>
  <si>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</si>
  <si>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</si>
  <si>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</si>
  <si>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</si>
  <si>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</si>
  <si>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</si>
  <si>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</si>
  <si>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</si>
  <si>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</si>
  <si>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</si>
  <si>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</si>
  <si>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</si>
  <si>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</si>
  <si>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</si>
  <si>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</si>
  <si>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</si>
  <si>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</si>
  <si>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</si>
  <si>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</si>
  <si>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</si>
  <si>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</si>
  <si>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</si>
  <si>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</si>
  <si>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</si>
  <si>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</si>
  <si>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</si>
  <si>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</si>
  <si>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</si>
  <si>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</si>
  <si>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</si>
  <si>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</si>
  <si>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</si>
  <si>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</si>
  <si>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</si>
  <si>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</si>
  <si>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</si>
  <si>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</si>
  <si>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</si>
  <si>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</si>
  <si>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</si>
  <si>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</si>
  <si>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</si>
  <si>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</si>
  <si>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</si>
  <si>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</si>
  <si>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</si>
  <si>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</si>
  <si>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</si>
  <si>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</si>
  <si>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</si>
  <si>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</si>
  <si>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</si>
  <si>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</si>
  <si>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</si>
  <si>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</si>
  <si>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</si>
  <si>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</si>
  <si>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</si>
  <si>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</si>
  <si>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</si>
  <si>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</si>
  <si>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</si>
  <si>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</si>
  <si>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</si>
  <si>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</si>
  <si>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</si>
  <si>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</si>
  <si>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</si>
  <si>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</si>
  <si>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</si>
  <si>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</si>
  <si>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</si>
  <si>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</si>
  <si>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</si>
  <si>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</si>
  <si>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</si>
  <si>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</si>
  <si>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</si>
  <si>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</si>
  <si>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</si>
  <si>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</si>
  <si>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</si>
  <si>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</si>
  <si>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</si>
  <si>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</si>
  <si>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</si>
  <si>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</si>
  <si>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</si>
  <si>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</si>
  <si>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</si>
  <si>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</si>
  <si>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</si>
  <si>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</si>
  <si>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</si>
  <si>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</si>
  <si>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</si>
  <si>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</si>
  <si>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</si>
  <si>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</si>
  <si>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</si>
  <si>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</si>
  <si>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</si>
  <si>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</si>
  <si>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</si>
  <si>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</si>
  <si>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</si>
  <si>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</si>
  <si>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</si>
  <si>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</si>
  <si>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</si>
  <si>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</si>
  <si>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</si>
  <si>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</si>
  <si>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</si>
  <si>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</si>
  <si>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</si>
  <si>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</si>
  <si>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</si>
  <si>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</si>
  <si>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</si>
  <si>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</si>
  <si>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</si>
  <si>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</si>
  <si>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</si>
  <si>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</si>
  <si>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</si>
  <si>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</si>
  <si>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</si>
  <si>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</si>
  <si>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</si>
  <si>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</si>
  <si>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</si>
  <si>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</si>
  <si>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</si>
  <si>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</si>
  <si>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</si>
  <si>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</si>
  <si>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</si>
  <si>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</si>
  <si>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</si>
  <si>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</si>
  <si>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</si>
  <si>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</si>
  <si>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</si>
  <si>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</si>
  <si>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</si>
  <si>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</si>
  <si>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</si>
  <si>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</si>
  <si>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</si>
  <si>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</si>
  <si>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</si>
  <si>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</si>
  <si>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</si>
  <si>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</si>
  <si>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</si>
  <si>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</si>
  <si>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</si>
  <si>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</si>
  <si>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</si>
  <si>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</si>
  <si>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</si>
  <si>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</si>
  <si>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</si>
  <si>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</si>
  <si>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</si>
  <si>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</si>
  <si>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</si>
  <si>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</si>
  <si>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</si>
  <si>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</si>
  <si>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</si>
  <si>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</si>
  <si>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</si>
  <si>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</si>
  <si>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</si>
  <si>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</si>
  <si>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</si>
  <si>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</si>
  <si>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</si>
  <si>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</si>
  <si>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</si>
  <si>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</si>
  <si>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</si>
  <si>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</si>
  <si>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</si>
  <si>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</si>
  <si>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</si>
  <si>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</si>
  <si>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</si>
  <si>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</si>
  <si>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</si>
  <si>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</si>
  <si>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</si>
  <si>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</si>
  <si>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</si>
  <si>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</si>
  <si>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</si>
  <si>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</si>
  <si>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</si>
  <si>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</si>
  <si>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</si>
  <si>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</si>
  <si>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</si>
  <si>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</si>
  <si>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</si>
  <si>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</si>
  <si>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</si>
  <si>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</si>
  <si>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</si>
  <si>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</si>
  <si>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</si>
  <si>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</si>
  <si>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</si>
  <si>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</si>
  <si>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</si>
  <si>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</si>
  <si>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</si>
  <si>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</si>
  <si>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</si>
  <si>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</si>
  <si>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</si>
  <si>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</si>
  <si>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</si>
  <si>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</si>
  <si>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</si>
  <si>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</si>
  <si>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</si>
  <si>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</si>
  <si>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</si>
  <si>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</si>
  <si>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</si>
  <si>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</si>
  <si>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</si>
  <si>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</si>
  <si>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</si>
  <si>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</si>
  <si>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</si>
  <si>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</si>
  <si>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</si>
  <si>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</si>
  <si>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</si>
  <si>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</si>
  <si>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</si>
  <si>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</si>
  <si>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</si>
  <si>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</si>
  <si>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</si>
  <si>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</si>
  <si>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</si>
  <si>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</si>
  <si>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</si>
  <si>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</si>
  <si>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</si>
  <si>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</si>
  <si>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</si>
  <si>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</si>
  <si>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</si>
  <si>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</si>
  <si>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</si>
  <si>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</si>
  <si>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</si>
  <si>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</si>
  <si>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</si>
  <si>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</si>
  <si>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</si>
  <si>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</si>
  <si>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</si>
  <si>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</si>
  <si>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</si>
  <si>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</si>
  <si>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</si>
  <si>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</si>
  <si>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</si>
  <si>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</si>
  <si>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</si>
  <si>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</si>
  <si>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</si>
  <si>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</si>
  <si>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</si>
  <si>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</si>
  <si>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</si>
  <si>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</si>
  <si>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</si>
  <si>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</si>
  <si>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</si>
  <si>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</si>
  <si>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</si>
  <si>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</si>
  <si>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</si>
  <si>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</si>
  <si>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</si>
  <si>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</si>
  <si>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</si>
  <si>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</si>
  <si>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</si>
  <si>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</si>
  <si>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</si>
  <si>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</si>
  <si>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</si>
  <si>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</si>
  <si>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</si>
  <si>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</si>
  <si>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</si>
  <si>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</si>
  <si>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</si>
  <si>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</si>
  <si>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</si>
  <si>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</si>
  <si>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</si>
  <si>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</si>
  <si>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</si>
  <si>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</si>
  <si>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</si>
  <si>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</si>
  <si>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</si>
  <si>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</si>
  <si>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</si>
  <si>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</si>
  <si>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</si>
  <si>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</si>
  <si>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</si>
  <si>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</si>
  <si>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</si>
  <si>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</si>
  <si>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</si>
  <si>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</si>
  <si>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</si>
  <si>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</si>
  <si>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</si>
  <si>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</si>
  <si>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</si>
  <si>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</si>
  <si>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</si>
  <si>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</si>
  <si>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</si>
  <si>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</si>
  <si>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</si>
  <si>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</si>
  <si>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</si>
  <si>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</si>
  <si>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</si>
  <si>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</si>
  <si>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</si>
  <si>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</si>
  <si>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</si>
  <si>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</si>
  <si>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</si>
  <si>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</si>
  <si>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</si>
  <si>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</si>
  <si>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</si>
  <si>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</si>
  <si>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</si>
  <si>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</si>
  <si>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</si>
  <si>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</si>
  <si>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</si>
  <si>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</si>
  <si>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</si>
  <si>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</si>
  <si>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</si>
  <si>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</si>
  <si>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</si>
  <si>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</si>
  <si>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</si>
  <si>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</si>
  <si>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</si>
  <si>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</si>
  <si>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</si>
  <si>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</si>
  <si>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</si>
  <si>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</si>
  <si>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</si>
  <si>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</si>
  <si>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</si>
  <si>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</si>
  <si>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</si>
  <si>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</si>
  <si>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</si>
  <si>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</si>
  <si>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</si>
  <si>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</si>
  <si>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</si>
  <si>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</si>
  <si>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</si>
  <si>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</si>
  <si>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</si>
  <si>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</si>
  <si>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</si>
  <si>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</si>
  <si>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</si>
  <si>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</si>
  <si>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</si>
  <si>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</si>
  <si>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</si>
  <si>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</si>
  <si>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</si>
  <si>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</si>
  <si>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</si>
  <si>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</si>
  <si>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</si>
  <si>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</si>
  <si>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</si>
  <si>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</si>
  <si>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</si>
  <si>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</si>
  <si>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</si>
  <si>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</si>
  <si>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</si>
  <si>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</si>
  <si>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</si>
  <si>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</si>
  <si>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</si>
  <si>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</si>
  <si>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</si>
  <si>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</si>
  <si>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</si>
  <si>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</si>
  <si>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</si>
  <si>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</si>
  <si>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</si>
  <si>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</si>
  <si>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</si>
  <si>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</si>
  <si>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</si>
  <si>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</si>
  <si>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</si>
  <si>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</si>
  <si>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</si>
  <si>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</si>
  <si>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</si>
  <si>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</si>
  <si>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</si>
  <si>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</si>
  <si>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</si>
  <si>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</si>
  <si>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</si>
  <si>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</si>
  <si>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</si>
  <si>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</si>
  <si>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</si>
  <si>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</si>
  <si>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</si>
  <si>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</si>
  <si>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</si>
  <si>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</si>
  <si>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</si>
  <si>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</si>
  <si>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</si>
  <si>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</si>
  <si>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</si>
  <si>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</si>
  <si>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</si>
  <si>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</si>
  <si>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</si>
  <si>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</si>
  <si>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</si>
  <si>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</si>
  <si>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</si>
  <si>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</si>
  <si>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</si>
  <si>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</si>
  <si>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</si>
  <si>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</si>
  <si>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</si>
  <si>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</si>
  <si>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</si>
  <si>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</si>
  <si>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</si>
  <si>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</si>
  <si>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</si>
  <si>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</si>
  <si>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</si>
  <si>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</si>
  <si>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</si>
  <si>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</si>
  <si>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</si>
  <si>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</si>
  <si>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</si>
  <si>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</si>
  <si>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</si>
  <si>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</si>
  <si>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</si>
  <si>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</si>
  <si>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</si>
  <si>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</si>
  <si>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</si>
  <si>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</si>
  <si>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</si>
  <si>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</si>
  <si>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</si>
  <si>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</si>
  <si>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</si>
  <si>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</si>
  <si>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</si>
  <si>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</si>
  <si>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</si>
  <si>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</si>
  <si>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</si>
  <si>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</si>
  <si>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</si>
  <si>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</si>
  <si>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</si>
  <si>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</si>
  <si>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</si>
  <si>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</si>
  <si>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</si>
  <si>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</si>
  <si>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</si>
  <si>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</si>
  <si>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</si>
  <si>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</si>
  <si>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</si>
  <si>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</si>
  <si>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</si>
  <si>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</si>
  <si>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</si>
  <si>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</si>
  <si>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</si>
  <si>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</si>
  <si>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</si>
  <si>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</si>
  <si>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</si>
  <si>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</si>
  <si>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</si>
  <si>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</si>
  <si>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</si>
  <si>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</si>
  <si>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</si>
  <si>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</si>
  <si>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</si>
  <si>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</si>
  <si>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</si>
  <si>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</si>
  <si>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</si>
  <si>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</si>
  <si>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</si>
  <si>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</si>
  <si>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</si>
  <si>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</si>
  <si>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</si>
  <si>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</si>
  <si>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</si>
  <si>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</si>
  <si>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</si>
  <si>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</si>
  <si>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</si>
  <si>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</si>
  <si>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</si>
  <si>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</si>
  <si>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</si>
  <si>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</si>
  <si>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</si>
  <si>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</si>
  <si>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</si>
  <si>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</si>
  <si>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</si>
  <si>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</si>
  <si>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</si>
  <si>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</si>
  <si>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</si>
  <si>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</si>
  <si>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</si>
  <si>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</si>
  <si>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</si>
  <si>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</si>
  <si>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</si>
  <si>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</si>
  <si>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</si>
  <si>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</si>
  <si>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</si>
  <si>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</si>
  <si>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</si>
  <si>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</si>
  <si>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</si>
  <si>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</si>
  <si>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</si>
  <si>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</si>
  <si>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</si>
  <si>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</si>
  <si>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</si>
  <si>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</si>
  <si>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</si>
  <si>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</si>
  <si>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</si>
  <si>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</si>
  <si>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</si>
  <si>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</si>
  <si>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</si>
  <si>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</si>
  <si>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</si>
  <si>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</si>
  <si>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</si>
  <si>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</si>
  <si>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</si>
  <si>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</si>
  <si>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</si>
  <si>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</si>
  <si>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</si>
  <si>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</si>
  <si>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</si>
  <si>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</si>
  <si>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</si>
  <si>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</si>
  <si>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</si>
  <si>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</si>
  <si>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</si>
  <si>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</si>
  <si>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</si>
  <si>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</si>
  <si>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</si>
  <si>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</si>
  <si>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</si>
  <si>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</si>
  <si>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</si>
  <si>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</si>
  <si>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</si>
  <si>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</si>
  <si>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</si>
  <si>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</si>
  <si>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</si>
  <si>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</si>
  <si>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</si>
  <si>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</si>
  <si>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</si>
  <si>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</si>
  <si>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</si>
  <si>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</si>
  <si>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</si>
  <si>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</si>
  <si>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</si>
  <si>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</si>
  <si>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</si>
  <si>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</si>
  <si>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</si>
  <si>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</si>
  <si>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</si>
  <si>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</si>
  <si>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</si>
  <si>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</si>
  <si>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</si>
  <si>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</si>
  <si>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</si>
  <si>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</si>
  <si>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</si>
  <si>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</si>
  <si>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</si>
  <si>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</si>
  <si>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</si>
  <si>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</si>
  <si>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</si>
  <si>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</si>
  <si>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</si>
  <si>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</si>
  <si>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</si>
  <si>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</si>
  <si>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</si>
  <si>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</si>
  <si>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</si>
  <si>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</si>
  <si>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</si>
  <si>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</si>
  <si>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</si>
  <si>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</si>
  <si>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</si>
  <si>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</si>
  <si>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</si>
  <si>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</si>
  <si>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</si>
  <si>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</si>
  <si>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</si>
  <si>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</si>
  <si>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</si>
  <si>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</si>
  <si>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</si>
  <si>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</si>
  <si>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</si>
  <si>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</si>
  <si>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</si>
  <si>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</si>
  <si>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</si>
  <si>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</si>
  <si>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</si>
  <si>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</si>
  <si>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</si>
  <si>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</si>
  <si>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</si>
  <si>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</si>
  <si>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</si>
  <si>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</si>
  <si>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</si>
  <si>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</si>
  <si>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</si>
  <si>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</si>
  <si>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</si>
  <si>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</si>
  <si>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</si>
  <si>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</si>
  <si>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</si>
  <si>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</si>
  <si>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</si>
  <si>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</si>
  <si>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</si>
  <si>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</si>
  <si>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</si>
  <si>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</si>
  <si>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</si>
  <si>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</si>
  <si>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</si>
  <si>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</si>
  <si>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</si>
  <si>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</si>
  <si>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</si>
  <si>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</si>
  <si>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</si>
  <si>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</si>
  <si>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</si>
  <si>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</si>
  <si>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</si>
  <si>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</si>
  <si>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</si>
  <si>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</si>
  <si>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</si>
  <si>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</si>
  <si>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</si>
  <si>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</si>
  <si>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</si>
  <si>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</si>
  <si>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</si>
  <si>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</si>
  <si>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</si>
  <si>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</si>
  <si>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</si>
  <si>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</si>
  <si>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</si>
  <si>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</si>
  <si>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</si>
  <si>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</si>
  <si>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</si>
  <si>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</si>
  <si>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</si>
  <si>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</si>
  <si>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</si>
  <si>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</si>
  <si>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</si>
  <si>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</si>
  <si>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</si>
  <si>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</si>
  <si>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</si>
  <si>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</si>
  <si>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</si>
  <si>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</si>
  <si>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</si>
  <si>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</si>
  <si>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</si>
  <si>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</si>
  <si>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</si>
  <si>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</si>
  <si>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</si>
  <si>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</si>
  <si>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</si>
  <si>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</si>
  <si>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</si>
  <si>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</si>
  <si>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</si>
  <si>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</si>
  <si>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</si>
  <si>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</si>
  <si>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</si>
  <si>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</si>
  <si>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</si>
  <si>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</si>
  <si>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</si>
  <si>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</si>
  <si>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</si>
  <si>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</si>
  <si>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</si>
  <si>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</si>
  <si>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</si>
  <si>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</si>
  <si>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</si>
  <si>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</si>
  <si>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</si>
  <si>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</si>
  <si>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</si>
  <si>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</si>
  <si>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</si>
  <si>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</si>
  <si>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</si>
  <si>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</si>
  <si>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</si>
  <si>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</si>
  <si>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</si>
  <si>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</si>
  <si>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</si>
  <si>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</si>
  <si>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</si>
  <si>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</si>
  <si>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</si>
  <si>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</si>
  <si>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</si>
  <si>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</si>
  <si>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</si>
  <si>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</si>
  <si>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</si>
  <si>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</si>
  <si>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</si>
  <si>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</si>
  <si>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</si>
  <si>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</si>
  <si>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</si>
  <si>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</si>
  <si>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</si>
  <si>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</si>
  <si>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</si>
  <si>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</si>
  <si>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</si>
  <si>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</si>
  <si>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</si>
  <si>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</si>
  <si>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</si>
  <si>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</si>
  <si>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</si>
  <si>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</si>
  <si>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</si>
  <si>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</si>
  <si>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</si>
  <si>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</si>
  <si>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</si>
  <si>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</si>
  <si>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</si>
  <si>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</si>
  <si>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</si>
  <si>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</si>
  <si>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</si>
  <si>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</si>
  <si>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</si>
  <si>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</si>
  <si>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</si>
  <si>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</si>
  <si>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</si>
  <si>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</si>
  <si>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</si>
  <si>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</si>
  <si>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</si>
  <si>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</si>
  <si>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</si>
  <si>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</si>
  <si>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</si>
  <si>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</si>
  <si>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</si>
  <si>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</si>
  <si>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</si>
  <si>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</si>
  <si>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</si>
  <si>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</si>
  <si>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</si>
  <si>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</si>
  <si>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</si>
  <si>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</si>
  <si>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</si>
  <si>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</si>
  <si>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</si>
  <si>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</si>
  <si>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</si>
  <si>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</si>
  <si>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</si>
  <si>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</si>
  <si>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</si>
  <si>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</si>
  <si>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</si>
  <si>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</si>
  <si>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</si>
  <si>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</si>
  <si>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</si>
  <si>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</si>
  <si>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</si>
  <si>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</si>
  <si>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</si>
  <si>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</si>
  <si>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</si>
  <si>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</si>
  <si>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</si>
  <si>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</si>
  <si>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</si>
  <si>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</si>
  <si>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</si>
  <si>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</si>
  <si>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</si>
  <si>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</si>
  <si>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</si>
  <si>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</si>
  <si>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</si>
  <si>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</si>
  <si>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</si>
  <si>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</si>
  <si>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</si>
  <si>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</si>
  <si>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</si>
  <si>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</si>
  <si>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</si>
  <si>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</si>
  <si>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</si>
  <si>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</si>
  <si>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</si>
  <si>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</si>
  <si>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</si>
  <si>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</si>
  <si>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</si>
  <si>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</si>
  <si>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</si>
  <si>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</si>
  <si>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</si>
  <si>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</si>
  <si>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</si>
  <si>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</si>
  <si>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</si>
  <si>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</si>
  <si>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</si>
  <si>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</si>
  <si>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</si>
  <si>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</si>
  <si>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</si>
  <si>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</si>
  <si>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</si>
  <si>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</si>
  <si>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</si>
  <si>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</si>
  <si>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</si>
  <si>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</si>
  <si>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</si>
  <si>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</si>
  <si>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</si>
  <si>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</si>
  <si>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</si>
  <si>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</si>
  <si>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</si>
  <si>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</si>
  <si>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</si>
  <si>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</si>
  <si>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</si>
  <si>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</si>
  <si>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</si>
  <si>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</si>
  <si>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</si>
  <si>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</si>
  <si>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</si>
  <si>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</si>
  <si>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</si>
  <si>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</si>
  <si>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</si>
  <si>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</si>
  <si>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</si>
  <si>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</si>
  <si>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</si>
  <si>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</si>
  <si>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</si>
  <si>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</si>
  <si>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</si>
  <si>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</si>
  <si>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</si>
  <si>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</si>
  <si>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</si>
  <si>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</si>
  <si>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</si>
  <si>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</si>
  <si>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</si>
  <si>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</si>
  <si>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</si>
  <si>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</si>
  <si>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</si>
  <si>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</si>
  <si>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</si>
  <si>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</si>
  <si>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</si>
  <si>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</si>
  <si>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</si>
  <si>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</si>
  <si>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</si>
  <si>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</si>
  <si>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</si>
  <si>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</si>
  <si>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</si>
  <si>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</si>
  <si>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</si>
  <si>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</si>
  <si>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</si>
  <si>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</si>
  <si>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</si>
  <si>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</si>
  <si>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</si>
  <si>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</si>
  <si>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</si>
  <si>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</si>
  <si>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</si>
  <si>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</si>
  <si>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</si>
  <si>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</si>
  <si>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</si>
  <si>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</si>
  <si>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</si>
  <si>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</si>
  <si>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</si>
  <si>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</si>
  <si>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</si>
  <si>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</si>
  <si>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</si>
  <si>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</si>
  <si>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</si>
  <si>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</si>
  <si>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</si>
  <si>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</si>
  <si>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</si>
  <si>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</si>
  <si>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</si>
  <si>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</si>
  <si>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</si>
  <si>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</si>
  <si>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</si>
  <si>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</si>
  <si>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</si>
  <si>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</si>
  <si>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</si>
  <si>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</si>
  <si>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</si>
  <si>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</si>
  <si>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</si>
  <si>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</si>
  <si>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</si>
  <si>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</si>
  <si>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</si>
  <si>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</si>
  <si>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</si>
  <si>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</si>
  <si>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</si>
  <si>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</si>
  <si>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</si>
  <si>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</si>
  <si>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</si>
  <si>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</si>
  <si>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</si>
  <si>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</si>
  <si>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</si>
  <si>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</si>
  <si>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</si>
  <si>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</si>
  <si>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</si>
  <si>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</si>
  <si>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</si>
  <si>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</si>
  <si>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</si>
  <si>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</si>
  <si>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</si>
  <si>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</si>
  <si>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</si>
  <si>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</si>
  <si>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</si>
  <si>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</si>
  <si>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</si>
  <si>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</si>
  <si>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</si>
  <si>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</si>
  <si>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</si>
  <si>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</si>
  <si>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</si>
  <si>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</si>
  <si>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</si>
  <si>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</si>
  <si>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</si>
  <si>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</si>
  <si>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</si>
  <si>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</si>
  <si>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</si>
  <si>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</si>
  <si>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</si>
  <si>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</si>
  <si>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</si>
  <si>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</si>
  <si>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</si>
  <si>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</si>
  <si>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</si>
  <si>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</si>
  <si>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</si>
  <si>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</si>
  <si>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</si>
  <si>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</si>
  <si>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</si>
  <si>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</si>
  <si>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</si>
  <si>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</si>
  <si>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</si>
  <si>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</si>
  <si>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</si>
  <si>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</si>
  <si>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</si>
  <si>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</si>
  <si>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</si>
  <si>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</si>
  <si>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</si>
  <si>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</si>
  <si>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</si>
  <si>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</si>
  <si>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</si>
  <si>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</si>
  <si>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</si>
  <si>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</si>
  <si>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</si>
  <si>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</si>
  <si>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</si>
  <si>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</si>
  <si>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</si>
  <si>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</si>
  <si>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</si>
  <si>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</si>
  <si>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</si>
  <si>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</si>
  <si>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</si>
  <si>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</si>
  <si>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</si>
  <si>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</si>
  <si>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</si>
  <si>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</si>
  <si>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</si>
  <si>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</si>
  <si>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</si>
  <si>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</si>
  <si>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</si>
  <si>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</si>
  <si>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</si>
  <si>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</si>
  <si>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</si>
  <si>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</si>
  <si>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</si>
  <si>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</si>
  <si>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</si>
  <si>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</si>
  <si>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</si>
  <si>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</si>
  <si>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</si>
  <si>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</si>
  <si>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</si>
  <si>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</si>
  <si>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</si>
  <si>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</si>
  <si>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</si>
  <si>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</si>
  <si>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</si>
  <si>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</si>
  <si>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</si>
  <si>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</si>
  <si>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</si>
  <si>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</si>
  <si>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</si>
  <si>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</si>
  <si>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</si>
  <si>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</si>
  <si>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</si>
  <si>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</si>
  <si>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</si>
  <si>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</si>
  <si>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</si>
  <si>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</si>
  <si>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</si>
  <si>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</si>
  <si>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</si>
  <si>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</si>
  <si>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</si>
  <si>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</si>
  <si>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</si>
  <si>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</si>
  <si>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</si>
  <si>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</si>
  <si>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</si>
  <si>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</si>
  <si>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</si>
  <si>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</si>
  <si>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</si>
  <si>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</si>
  <si>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</si>
  <si>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</si>
  <si>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</si>
  <si>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</si>
  <si>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</si>
  <si>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</si>
  <si>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</si>
  <si>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</si>
  <si>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</si>
  <si>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</si>
  <si>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</si>
  <si>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</si>
  <si>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</si>
  <si>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</si>
  <si>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</si>
  <si>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</si>
  <si>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</si>
  <si>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</si>
  <si>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</si>
  <si>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</si>
  <si>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</si>
  <si>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</si>
  <si>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</si>
  <si>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</si>
  <si>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</si>
  <si>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</si>
  <si>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</si>
  <si>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</si>
  <si>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</si>
  <si>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</si>
  <si>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</si>
  <si>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</si>
  <si>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</si>
  <si>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</si>
  <si>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</si>
  <si>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</si>
  <si>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</si>
  <si>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</si>
  <si>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</si>
  <si>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</si>
  <si>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</si>
  <si>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</si>
  <si>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</si>
  <si>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</si>
  <si>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</si>
  <si>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</si>
  <si>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</si>
  <si>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</si>
  <si>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</si>
  <si>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</si>
  <si>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</si>
  <si>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</si>
  <si>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</si>
  <si>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</si>
  <si>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</si>
  <si>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</si>
  <si>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</si>
  <si>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</si>
  <si>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</si>
  <si>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</si>
  <si>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</si>
  <si>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</si>
  <si>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</si>
  <si>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</si>
  <si>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</si>
  <si>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</si>
  <si>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</si>
  <si>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</si>
  <si>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</si>
  <si>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</si>
  <si>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</si>
  <si>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</si>
  <si>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</si>
  <si>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</si>
  <si>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</si>
  <si>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</si>
  <si>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</si>
  <si>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</si>
  <si>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</si>
  <si>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</si>
  <si>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</si>
  <si>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</si>
  <si>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</si>
  <si>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</si>
  <si>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</si>
  <si>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</si>
  <si>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</si>
  <si>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</si>
  <si>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</si>
  <si>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</si>
  <si>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</si>
  <si>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</si>
  <si>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</si>
  <si>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</si>
  <si>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</si>
  <si>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</si>
  <si>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</si>
  <si>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</si>
  <si>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</si>
  <si>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</si>
  <si>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</si>
  <si>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</si>
  <si>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</si>
  <si>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</si>
  <si>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</si>
  <si>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</si>
  <si>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</si>
  <si>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</si>
  <si>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</si>
  <si>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</si>
  <si>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</si>
  <si>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</si>
  <si>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</si>
  <si>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</si>
  <si>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</si>
  <si>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</si>
  <si>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</si>
  <si>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</si>
  <si>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</si>
  <si>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</si>
  <si>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</si>
  <si>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</si>
  <si>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</si>
  <si>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</si>
  <si>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</si>
  <si>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</si>
  <si>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</si>
  <si>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</si>
  <si>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</si>
  <si>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</si>
  <si>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</si>
  <si>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</si>
  <si>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</si>
  <si>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</si>
  <si>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</si>
  <si>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</si>
  <si>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</si>
  <si>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</si>
  <si>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</si>
  <si>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</si>
  <si>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</si>
  <si>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</si>
  <si>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</si>
  <si>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</si>
  <si>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</si>
  <si>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</si>
  <si>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</si>
  <si>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</si>
  <si>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</si>
  <si>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</si>
  <si>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</si>
  <si>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</si>
  <si>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</si>
  <si>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</si>
  <si>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</si>
  <si>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</si>
  <si>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</si>
  <si>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</si>
  <si>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</si>
  <si>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</si>
  <si>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</si>
  <si>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</si>
  <si>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</si>
  <si>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</si>
  <si>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</si>
  <si>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</si>
  <si>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</si>
  <si>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</si>
  <si>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</si>
  <si>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</si>
  <si>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</si>
  <si>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</si>
  <si>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</si>
  <si>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</si>
  <si>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</si>
  <si>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</si>
  <si>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</si>
  <si>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</si>
  <si>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</si>
  <si>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</si>
  <si>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</si>
  <si>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</si>
  <si>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</si>
  <si>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</si>
  <si>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</si>
  <si>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</si>
  <si>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</si>
  <si>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</si>
  <si>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</si>
  <si>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</si>
  <si>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</si>
  <si>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</si>
  <si>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</si>
  <si>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</si>
  <si>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</si>
  <si>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</si>
  <si>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</si>
  <si>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</si>
  <si>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</si>
  <si>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</si>
  <si>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</si>
  <si>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</si>
  <si>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</si>
  <si>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</si>
  <si>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</si>
  <si>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</si>
  <si>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</si>
  <si>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</si>
  <si>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</si>
  <si>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</si>
  <si>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</si>
  <si>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</si>
  <si>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</si>
  <si>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</si>
  <si>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</si>
  <si>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</si>
  <si>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</si>
  <si>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</si>
  <si>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JVL A/S</t>
  </si>
  <si>
    <t>All products produced by JVL A/S</t>
  </si>
  <si>
    <t>59769</t>
  </si>
  <si>
    <t>Bregnerødvej 127 DK-3460 Birkerød Denmark</t>
  </si>
  <si>
    <t>Jakob Andersen</t>
  </si>
  <si>
    <t>jva@jvl.dk</t>
  </si>
  <si>
    <t>+45 4594 0551</t>
  </si>
  <si>
    <t>Service and Quality Manager</t>
  </si>
  <si>
    <t>+45 4594 05551</t>
  </si>
  <si>
    <t>After a survey, no cobolt is used in our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</si>
</sst>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168"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4" fontId="12" fillId="0" borderId="0" applyFont="0" applyFill="0" applyBorder="0" applyAlignment="0" applyProtection="0"/>
    <xf numFmtId="172" fontId="12" fillId="0" borderId="0" applyFont="0" applyFill="0" applyBorder="0" applyAlignment="0" applyProtection="0"/>
    <xf numFmtId="174" fontId="12" fillId="0" borderId="0" applyFont="0" applyFill="0" applyBorder="0" applyAlignment="0" applyProtection="0"/>
    <xf numFmtId="178"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0"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70" fontId="3" fillId="0" borderId="0"/>
    <xf numFmtId="0" fontId="84" fillId="0" borderId="0"/>
    <xf numFmtId="0" fontId="84" fillId="0" borderId="0"/>
    <xf numFmtId="17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70" fontId="3" fillId="0" borderId="0"/>
    <xf numFmtId="0" fontId="9" fillId="0" borderId="0"/>
    <xf numFmtId="170" fontId="84" fillId="0" borderId="0"/>
    <xf numFmtId="0" fontId="4" fillId="0" borderId="0"/>
    <xf numFmtId="0" fontId="4" fillId="0" borderId="0"/>
    <xf numFmtId="170" fontId="9" fillId="0" borderId="0"/>
    <xf numFmtId="0" fontId="4" fillId="0" borderId="0"/>
    <xf numFmtId="0" fontId="9" fillId="0" borderId="0"/>
    <xf numFmtId="0" fontId="4" fillId="0" borderId="0"/>
    <xf numFmtId="0" fontId="68" fillId="0" borderId="0">
      <alignment vertical="center"/>
    </xf>
    <xf numFmtId="170"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70" fontId="3" fillId="0" borderId="0"/>
    <xf numFmtId="170"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70" fontId="12" fillId="0" borderId="0"/>
    <xf numFmtId="0" fontId="84" fillId="0" borderId="0"/>
    <xf numFmtId="0" fontId="84" fillId="0" borderId="0"/>
    <xf numFmtId="0" fontId="84" fillId="0" borderId="0"/>
    <xf numFmtId="170"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4">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71"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70" fontId="0" fillId="45" borderId="13" xfId="0" applyNumberFormat="1" applyFont="1" applyFill="1" applyBorder="1" applyAlignment="1">
      <alignment vertical="top" wrapText="1"/>
    </xf>
    <xf numFmtId="170" fontId="0" fillId="45" borderId="0" xfId="0" applyNumberFormat="1" applyFont="1" applyFill="1" applyBorder="1" applyAlignment="1"/>
    <xf numFmtId="170" fontId="11" fillId="45" borderId="0" xfId="0" applyNumberFormat="1" applyFont="1" applyFill="1" applyBorder="1"/>
    <xf numFmtId="170" fontId="0" fillId="45" borderId="0" xfId="0" applyNumberFormat="1" applyFont="1" applyFill="1" applyBorder="1"/>
    <xf numFmtId="170" fontId="0" fillId="0" borderId="0" xfId="0" applyNumberFormat="1" applyFont="1" applyFill="1" applyBorder="1"/>
    <xf numFmtId="170"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70"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70"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70"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70"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70"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70"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70"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71" fontId="16" fillId="45" borderId="31" xfId="0" applyNumberFormat="1" applyFont="1" applyFill="1" applyBorder="1" applyAlignment="1" applyProtection="1">
      <alignment horizontal="center" wrapText="1"/>
      <protection locked="0"/>
    </xf>
    <xf numFmtId="171"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jva@jvl.dk" TargetMode="External"/><Relationship Id="rId1" Type="http://schemas.openxmlformats.org/officeDocument/2006/relationships/hyperlink" Target="mailto:jva@jvl.dk"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topLeftCell="A4"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B56EFDE0-2ABB-421D-BA50-6D7C39E802D9}"/>
    </customSheetView>
    <customSheetView guid="{4BDF1A28-30D5-449D-B20E-D6C97EF9FAE1}" showAutoFilter="1">
      <selection activeCell="C1" sqref="C1:D65536"/>
      <pageMargins left="0.75" right="0.75" top="1" bottom="1" header="0.3" footer="0.3"/>
      <pageSetup orientation="portrait"/>
      <autoFilter ref="B1:C1" xr:uid="{E94E792D-F9F1-4158-A5A6-13C116B50B34}"/>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workbookViewId="0">
      <selection activeCell="D63" sqref="D63:E6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1"/>
      <c r="B1" s="382"/>
      <c r="C1" s="382"/>
      <c r="D1" s="382"/>
      <c r="E1" s="382"/>
      <c r="F1" s="382"/>
      <c r="G1" s="382"/>
      <c r="H1" s="382"/>
      <c r="I1" s="382"/>
      <c r="J1" s="382"/>
      <c r="K1" s="383"/>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4" t="str">
        <f ca="1">OFFSET(L!$C$1,MATCH("Declaration"&amp;ADDRESS(ROW(),COLUMN(),4),L!$A:$A,0)-1,SL,,)</f>
        <v>Cobalt Reporting Template (CRT)</v>
      </c>
      <c r="E2" s="385"/>
      <c r="F2" s="385"/>
      <c r="G2" s="385"/>
      <c r="H2" s="385"/>
      <c r="I2" s="385"/>
      <c r="J2" s="386"/>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5"/>
      <c r="F3" s="366"/>
      <c r="G3" s="366"/>
      <c r="H3" s="366"/>
      <c r="I3" s="366"/>
      <c r="J3" s="253" t="s">
        <v>13887</v>
      </c>
      <c r="K3" s="35"/>
      <c r="L3" s="120"/>
      <c r="M3" s="111"/>
      <c r="N3" s="111"/>
      <c r="O3" s="112"/>
      <c r="P3" s="125">
        <f>MATCH($D$3,LN,0)</f>
        <v>1</v>
      </c>
    </row>
    <row r="4" spans="1:34" ht="15.75">
      <c r="A4" s="33"/>
      <c r="B4" s="390" t="str">
        <f ca="1">OFFSET(L!$C$1,MATCH("Declaration"&amp;ADDRESS(ROW(),COLUMN(),4),L!$A:$A,0)-1,SL,,)</f>
        <v>The purpose of this document is to collect sourcing information on cobalt.</v>
      </c>
      <c r="C4" s="390"/>
      <c r="D4" s="390"/>
      <c r="E4" s="390"/>
      <c r="F4" s="390"/>
      <c r="G4" s="390"/>
      <c r="H4" s="390"/>
      <c r="I4" s="394" t="str">
        <f ca="1">OFFSET(L!$C$1,MATCH("Declaration"&amp;ADDRESS(ROW(),COLUMN(),4),L!$A:$A,0)-1,SL,,)</f>
        <v>Link to Terms &amp; Conditions</v>
      </c>
      <c r="J4" s="394"/>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0" t="str">
        <f ca="1">OFFSET(L!$C$1,MATCH("Declaration"&amp;ADDRESS(ROW(),COLUMN(),4),L!$A:$A,0)-1,SL,,)</f>
        <v>Mandatory fields are noted with an asterisk (*).  Consult the instructions tab for guidance on how to answer each question.</v>
      </c>
      <c r="C6" s="390"/>
      <c r="D6" s="390"/>
      <c r="E6" s="390"/>
      <c r="F6" s="390"/>
      <c r="G6" s="390"/>
      <c r="H6" s="390"/>
      <c r="I6" s="390"/>
      <c r="J6" s="39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395" t="str">
        <f ca="1">OFFSET(L!$C$1,MATCH("Declaration"&amp;ADDRESS(ROW(),COLUMN(),4),L!$A:$A,0)-1,SL,,)</f>
        <v>Company Information</v>
      </c>
      <c r="C7" s="395"/>
      <c r="D7" s="395"/>
      <c r="E7" s="395"/>
      <c r="F7" s="395"/>
      <c r="G7" s="395"/>
      <c r="H7" s="395"/>
      <c r="I7" s="395"/>
      <c r="J7" s="395"/>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87" t="s">
        <v>14060</v>
      </c>
      <c r="E8" s="388"/>
      <c r="F8" s="388"/>
      <c r="G8" s="388"/>
      <c r="H8" s="388"/>
      <c r="I8" s="388"/>
      <c r="J8" s="389"/>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10" t="s">
        <v>377</v>
      </c>
      <c r="E9" s="411"/>
      <c r="F9" s="411"/>
      <c r="G9" s="412"/>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6" t="str">
        <f ca="1">OFFSET(L!$C$1,MATCH("Declaration"&amp;ADDRESS(ROW(),COLUMN(),4)&amp;LEFT($D$9,1),L!$A:$A,0)-1,SL,,)</f>
        <v>Description of Scope:</v>
      </c>
      <c r="C10" s="132"/>
      <c r="D10" s="391" t="s">
        <v>14061</v>
      </c>
      <c r="E10" s="392"/>
      <c r="F10" s="392"/>
      <c r="G10" s="392"/>
      <c r="H10" s="392"/>
      <c r="I10" s="392"/>
      <c r="J10" s="393"/>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397"/>
      <c r="C11" s="132"/>
      <c r="D11" s="398" t="str">
        <f ca="1">IF(D9=Q9,OFFSET(L!$C$1,MATCH("Declaration"&amp;ADDRESS(ROW(),COLUMN(),4),L!$A:$A,0)-1,SL,,),"")</f>
        <v/>
      </c>
      <c r="E11" s="399"/>
      <c r="F11" s="399"/>
      <c r="G11" s="399"/>
      <c r="H11" s="399"/>
      <c r="I11" s="399"/>
      <c r="J11" s="400"/>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78" t="s">
        <v>14062</v>
      </c>
      <c r="E12" s="376"/>
      <c r="F12" s="376"/>
      <c r="G12" s="376"/>
      <c r="H12" s="376"/>
      <c r="I12" s="376"/>
      <c r="J12" s="377"/>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78"/>
      <c r="E13" s="376"/>
      <c r="F13" s="376"/>
      <c r="G13" s="376"/>
      <c r="H13" s="376"/>
      <c r="I13" s="376"/>
      <c r="J13" s="377"/>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78" t="s">
        <v>14063</v>
      </c>
      <c r="E14" s="376"/>
      <c r="F14" s="376"/>
      <c r="G14" s="376"/>
      <c r="H14" s="376"/>
      <c r="I14" s="376"/>
      <c r="J14" s="377"/>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78" t="s">
        <v>14064</v>
      </c>
      <c r="E15" s="376"/>
      <c r="F15" s="376"/>
      <c r="G15" s="376"/>
      <c r="H15" s="376"/>
      <c r="I15" s="376"/>
      <c r="J15" s="377"/>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75" t="s">
        <v>14065</v>
      </c>
      <c r="E16" s="376"/>
      <c r="F16" s="376"/>
      <c r="G16" s="376"/>
      <c r="H16" s="376"/>
      <c r="I16" s="376"/>
      <c r="J16" s="377"/>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78" t="s">
        <v>14066</v>
      </c>
      <c r="E17" s="376"/>
      <c r="F17" s="376"/>
      <c r="G17" s="376"/>
      <c r="H17" s="376"/>
      <c r="I17" s="376"/>
      <c r="J17" s="377"/>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8" t="s">
        <v>14064</v>
      </c>
      <c r="E18" s="376"/>
      <c r="F18" s="376"/>
      <c r="G18" s="376"/>
      <c r="H18" s="376"/>
      <c r="I18" s="376"/>
      <c r="J18" s="377"/>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8" t="s">
        <v>14067</v>
      </c>
      <c r="E19" s="376"/>
      <c r="F19" s="376"/>
      <c r="G19" s="376"/>
      <c r="H19" s="376"/>
      <c r="I19" s="376"/>
      <c r="J19" s="377"/>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75" t="s">
        <v>14065</v>
      </c>
      <c r="E20" s="376"/>
      <c r="F20" s="376"/>
      <c r="G20" s="376"/>
      <c r="H20" s="376"/>
      <c r="I20" s="376"/>
      <c r="J20" s="37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78" t="s">
        <v>14068</v>
      </c>
      <c r="E21" s="376"/>
      <c r="F21" s="376"/>
      <c r="G21" s="376"/>
      <c r="H21" s="376"/>
      <c r="I21" s="376"/>
      <c r="J21" s="377"/>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13">
        <v>44595</v>
      </c>
      <c r="E22" s="414"/>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09"/>
      <c r="E23" s="409"/>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61" t="str">
        <f ca="1">OFFSET(L!$C$1,MATCH("Declaration"&amp;ADDRESS(ROW(),COLUMN(),4),L!$A:$A,0)-1,SL,,)</f>
        <v>Answer the following questions 1 - 6 based on the declaration scope indicated above</v>
      </c>
      <c r="C24" s="361"/>
      <c r="D24" s="361"/>
      <c r="E24" s="361"/>
      <c r="F24" s="361"/>
      <c r="G24" s="361"/>
      <c r="H24" s="361"/>
      <c r="I24" s="361"/>
      <c r="J24" s="36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406" t="str">
        <f ca="1">OFFSET(L!$C$1,MATCH("Declaration"&amp;ADDRESS(ROW(),COLUMN(),4),L!$A:$A,0)-1,SL,,)</f>
        <v>Answer</v>
      </c>
      <c r="E25" s="406"/>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3" t="s">
        <v>372</v>
      </c>
      <c r="E26" s="374"/>
      <c r="F26" s="10"/>
      <c r="G26" s="362"/>
      <c r="H26" s="363"/>
      <c r="I26" s="363"/>
      <c r="J26" s="364"/>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7" t="s">
        <v>372</v>
      </c>
      <c r="E27" s="368"/>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7" t="s">
        <v>372</v>
      </c>
      <c r="E28" s="368"/>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7" t="s">
        <v>372</v>
      </c>
      <c r="E29" s="368"/>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80" t="str">
        <f ca="1">D25</f>
        <v>Answer</v>
      </c>
      <c r="E31" s="380"/>
      <c r="F31" s="16"/>
      <c r="G31" s="43" t="str">
        <f ca="1">G25</f>
        <v>Comments</v>
      </c>
      <c r="H31" s="408"/>
      <c r="I31" s="408"/>
      <c r="J31" s="408"/>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3"/>
      <c r="E32" s="374"/>
      <c r="F32" s="46"/>
      <c r="G32" s="362"/>
      <c r="H32" s="363"/>
      <c r="I32" s="363"/>
      <c r="J32" s="364"/>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7"/>
      <c r="E33" s="368"/>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3"/>
      <c r="E34" s="374"/>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3"/>
      <c r="E35" s="374"/>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 xml:space="preserve">3) Does 100 percent of the cobalt originate from recycled or scrap sources? </v>
      </c>
      <c r="C37" s="8"/>
      <c r="D37" s="380" t="str">
        <f ca="1">D25</f>
        <v>Answer</v>
      </c>
      <c r="E37" s="380"/>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3"/>
      <c r="E38" s="374"/>
      <c r="F38" s="46"/>
      <c r="G38" s="362"/>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7"/>
      <c r="E39" s="368"/>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7"/>
      <c r="E40" s="368"/>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7"/>
      <c r="E41" s="368"/>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0" t="str">
        <f ca="1">D25</f>
        <v>Answer</v>
      </c>
      <c r="E43" s="380"/>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71"/>
      <c r="E44" s="372"/>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69"/>
      <c r="E45" s="370"/>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69"/>
      <c r="E46" s="370"/>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69"/>
      <c r="E47" s="370"/>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80" t="str">
        <f ca="1">D25</f>
        <v>Answer</v>
      </c>
      <c r="E49" s="380"/>
      <c r="F49" s="16"/>
      <c r="G49" s="43" t="str">
        <f ca="1">G25</f>
        <v>Comments</v>
      </c>
      <c r="H49" s="379"/>
      <c r="I49" s="379"/>
      <c r="J49" s="379"/>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01"/>
      <c r="E50" s="402"/>
      <c r="F50" s="46"/>
      <c r="G50" s="362"/>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7"/>
      <c r="E51" s="368"/>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7"/>
      <c r="E52" s="368"/>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7"/>
      <c r="E53" s="368"/>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80" t="str">
        <f ca="1">D25</f>
        <v>Answer</v>
      </c>
      <c r="E55" s="380"/>
      <c r="F55" s="16"/>
      <c r="G55" s="43" t="str">
        <f ca="1">G25</f>
        <v>Comments</v>
      </c>
      <c r="H55" s="379" t="str">
        <f>IF(Q63="(*)","Click here to enter smelter names","")</f>
        <v/>
      </c>
      <c r="I55" s="379"/>
      <c r="J55" s="379"/>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3"/>
      <c r="E56" s="374"/>
      <c r="F56" s="47"/>
      <c r="G56" s="362" t="s">
        <v>14069</v>
      </c>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7"/>
      <c r="E57" s="368"/>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7"/>
      <c r="E58" s="368"/>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7"/>
      <c r="E59" s="368"/>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18" t="str">
        <f ca="1">OFFSET(L!$C$1,MATCH("Declaration"&amp;ADDRESS(ROW(),COLUMN(),4),L!$A:$A,0)-1,SL,,)</f>
        <v>Answer the Following Questions at a Company Level</v>
      </c>
      <c r="C61" s="418"/>
      <c r="D61" s="418"/>
      <c r="E61" s="418"/>
      <c r="F61" s="418"/>
      <c r="G61" s="418"/>
      <c r="H61" s="418"/>
      <c r="I61" s="418"/>
      <c r="J61" s="418"/>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06" t="str">
        <f ca="1">D25</f>
        <v>Answer</v>
      </c>
      <c r="E62" s="406"/>
      <c r="F62" s="52"/>
      <c r="G62" s="406" t="str">
        <f ca="1">G25</f>
        <v>Comments</v>
      </c>
      <c r="H62" s="406" t="e">
        <f>HLOOKUP(SL,LT,$O62,0)</f>
        <v>#NAME?</v>
      </c>
      <c r="I62" s="406"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3"/>
      <c r="E63" s="374"/>
      <c r="F63" s="56"/>
      <c r="G63" s="362"/>
      <c r="H63" s="363"/>
      <c r="I63" s="363"/>
      <c r="J63" s="36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07"/>
      <c r="H64" s="407"/>
      <c r="I64" s="407"/>
      <c r="J64" s="407"/>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73"/>
      <c r="E65" s="374"/>
      <c r="F65" s="56"/>
      <c r="G65" s="403"/>
      <c r="H65" s="404"/>
      <c r="I65" s="404"/>
      <c r="J65" s="405"/>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3"/>
      <c r="E67" s="374"/>
      <c r="F67" s="56"/>
      <c r="G67" s="362"/>
      <c r="H67" s="363"/>
      <c r="I67" s="363"/>
      <c r="J67" s="364"/>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73"/>
      <c r="E69" s="374"/>
      <c r="F69" s="56"/>
      <c r="G69" s="362"/>
      <c r="H69" s="363"/>
      <c r="I69" s="363"/>
      <c r="J69" s="364"/>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73"/>
      <c r="E71" s="374"/>
      <c r="F71" s="56"/>
      <c r="G71" s="362"/>
      <c r="H71" s="363"/>
      <c r="I71" s="363"/>
      <c r="J71" s="364"/>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419"/>
      <c r="E73" s="420"/>
      <c r="F73" s="56"/>
      <c r="G73" s="362"/>
      <c r="H73" s="363"/>
      <c r="I73" s="363"/>
      <c r="J73" s="364"/>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407"/>
      <c r="H74" s="407"/>
      <c r="I74" s="407"/>
      <c r="J74" s="407"/>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 xml:space="preserve">G. Does your company conduct cobalt supply chain survey(s) of your relevant supplier(s)? </v>
      </c>
      <c r="C75" s="56"/>
      <c r="D75" s="373"/>
      <c r="E75" s="374"/>
      <c r="F75" s="56"/>
      <c r="G75" s="362"/>
      <c r="H75" s="363"/>
      <c r="I75" s="363"/>
      <c r="J75" s="364"/>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421"/>
      <c r="H76" s="421"/>
      <c r="I76" s="421"/>
      <c r="J76" s="421"/>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73"/>
      <c r="E77" s="374"/>
      <c r="F77" s="56"/>
      <c r="G77" s="362"/>
      <c r="H77" s="363"/>
      <c r="I77" s="363"/>
      <c r="J77" s="364"/>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73"/>
      <c r="E79" s="374"/>
      <c r="F79" s="56"/>
      <c r="G79" s="362"/>
      <c r="H79" s="363"/>
      <c r="I79" s="363"/>
      <c r="J79" s="364"/>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17" t="str">
        <f>IF(OR($D$8="",$I$3=""),"","Click here to check required fields completion")</f>
        <v/>
      </c>
      <c r="C80" s="417"/>
      <c r="D80" s="417"/>
      <c r="E80" s="417"/>
      <c r="F80" s="417"/>
      <c r="G80" s="417"/>
      <c r="H80" s="417"/>
      <c r="I80" s="417"/>
      <c r="J80" s="417"/>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15" t="str">
        <f ca="1">OFFSET(L!$C$1,MATCH("General"&amp;"Cpy",L!$A:$A,0)-1,SL,,)</f>
        <v>© 2020 Responsible Minerals Initiative. All rights reserved.</v>
      </c>
      <c r="B81" s="416"/>
      <c r="C81" s="416"/>
      <c r="D81" s="416"/>
      <c r="E81" s="416"/>
      <c r="F81" s="416"/>
      <c r="G81" s="416"/>
      <c r="H81" s="416"/>
      <c r="I81" s="416"/>
      <c r="J81" s="416"/>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91" priority="58" stopIfTrue="1">
      <formula>OR($D$26="No",$D$26="Unknown")</formula>
    </cfRule>
    <cfRule type="expression" dxfId="90" priority="59" stopIfTrue="1">
      <formula>IF(D63="",TRUE)</formula>
    </cfRule>
  </conditionalFormatting>
  <conditionalFormatting sqref="D26:E26">
    <cfRule type="expression" dxfId="89" priority="110" stopIfTrue="1">
      <formula>IF($D$26="",TRUE)</formula>
    </cfRule>
  </conditionalFormatting>
  <conditionalFormatting sqref="D27:E27">
    <cfRule type="expression" dxfId="88" priority="117" stopIfTrue="1">
      <formula>IF($D$27="",TRUE)</formula>
    </cfRule>
  </conditionalFormatting>
  <conditionalFormatting sqref="D8:J8">
    <cfRule type="expression" dxfId="87" priority="124" stopIfTrue="1">
      <formula>IF($D$8="",TRUE)</formula>
    </cfRule>
  </conditionalFormatting>
  <conditionalFormatting sqref="D9:G9">
    <cfRule type="expression" dxfId="86" priority="125" stopIfTrue="1">
      <formula>IF($D$9="",TRUE)</formula>
    </cfRule>
  </conditionalFormatting>
  <conditionalFormatting sqref="D15:J15">
    <cfRule type="expression" dxfId="85" priority="126" stopIfTrue="1">
      <formula>IF($D$15="",TRUE)</formula>
    </cfRule>
  </conditionalFormatting>
  <conditionalFormatting sqref="D16:J16">
    <cfRule type="expression" dxfId="84" priority="127" stopIfTrue="1">
      <formula>IF($D$16="",TRUE)</formula>
    </cfRule>
  </conditionalFormatting>
  <conditionalFormatting sqref="D17:J17">
    <cfRule type="expression" dxfId="83" priority="128" stopIfTrue="1">
      <formula>IF($D$17="",TRUE)</formula>
    </cfRule>
  </conditionalFormatting>
  <conditionalFormatting sqref="D18:J18">
    <cfRule type="expression" dxfId="82" priority="129" stopIfTrue="1">
      <formula>IF($D$18="",TRUE)</formula>
    </cfRule>
  </conditionalFormatting>
  <conditionalFormatting sqref="D22:E22">
    <cfRule type="expression" dxfId="81" priority="132" stopIfTrue="1">
      <formula>IF($D$22="",TRUE)</formula>
    </cfRule>
  </conditionalFormatting>
  <conditionalFormatting sqref="D10:J10">
    <cfRule type="expression" dxfId="80" priority="29" stopIfTrue="1">
      <formula>IF($D$9=$Q$9,TRUE)</formula>
    </cfRule>
    <cfRule type="expression" dxfId="79" priority="139" stopIfTrue="1">
      <formula>IF(AND($D$10="",$D$9=$R$9),TRUE)</formula>
    </cfRule>
  </conditionalFormatting>
  <conditionalFormatting sqref="D34:E34 D40:E40 D46:E46 D52:E52 D58:E58">
    <cfRule type="expression" dxfId="78" priority="22" stopIfTrue="1">
      <formula>$P$28=""</formula>
    </cfRule>
  </conditionalFormatting>
  <conditionalFormatting sqref="D35:E35 D41:E41 D47:E47 D53:E53 D59:E59">
    <cfRule type="expression" dxfId="77" priority="137" stopIfTrue="1">
      <formula>$P$29=""</formula>
    </cfRule>
  </conditionalFormatting>
  <conditionalFormatting sqref="D34 D40 D46 D52 D58">
    <cfRule type="expression" dxfId="76" priority="135" stopIfTrue="1">
      <formula>IF(AND(OR($D$28="Yes",$D$28=""),D34=""),1,0)</formula>
    </cfRule>
  </conditionalFormatting>
  <conditionalFormatting sqref="D32:E32 D38:E38 D44:E44 D50:E50 D56:E56">
    <cfRule type="expression" dxfId="75" priority="26" stopIfTrue="1">
      <formula>IF(AND(OR($D$26="No",$D$26="Unknown"),D32=""),1,0)</formula>
    </cfRule>
    <cfRule type="expression" dxfId="74" priority="27" stopIfTrue="1">
      <formula>IF(AND(OR($D$26="Yes",$D$26=""),D32=""),1,0)</formula>
    </cfRule>
  </conditionalFormatting>
  <conditionalFormatting sqref="G73:J73">
    <cfRule type="expression" dxfId="73" priority="20" stopIfTrue="1">
      <formula>IF(AND($D$73="Yes, using other format (describe)",$G$73=""),TRUE)</formula>
    </cfRule>
  </conditionalFormatting>
  <conditionalFormatting sqref="D33:E33 D39:E39 D45:E45 D51:E51 D57:E57">
    <cfRule type="expression" dxfId="72" priority="133" stopIfTrue="1">
      <formula>$P$33=""</formula>
    </cfRule>
    <cfRule type="expression" dxfId="71" priority="134" stopIfTrue="1">
      <formula>IF(AND(OR($D$27="Yes",$D$27=""),D33=""),1,0)</formula>
    </cfRule>
  </conditionalFormatting>
  <conditionalFormatting sqref="D35:E35 D41:E41 D47:E47 D53:E53 D59:E59">
    <cfRule type="expression" dxfId="70" priority="138" stopIfTrue="1">
      <formula>IF(AND(OR($D$29="Yes",$D$29=""),D35=""),1,0)</formula>
    </cfRule>
  </conditionalFormatting>
  <conditionalFormatting sqref="D20:J20">
    <cfRule type="expression" dxfId="69" priority="8" stopIfTrue="1">
      <formula>IF($D$20="",TRUE)</formula>
    </cfRule>
  </conditionalFormatting>
  <conditionalFormatting sqref="D27 D33 D39 D45 D51 D57">
    <cfRule type="expression" dxfId="68" priority="7" stopIfTrue="1">
      <formula>IF($D$27="No",TRUE)</formula>
    </cfRule>
  </conditionalFormatting>
  <conditionalFormatting sqref="D28 D34 D40 D46 D52 D58">
    <cfRule type="expression" dxfId="67" priority="6">
      <formula>IF($D$28="No",TRUE)</formula>
    </cfRule>
  </conditionalFormatting>
  <conditionalFormatting sqref="D29 D35 D41 D47 D53 D59">
    <cfRule type="expression" dxfId="66" priority="5">
      <formula>IF($D$29="No",TRUE)</formula>
    </cfRule>
  </conditionalFormatting>
  <conditionalFormatting sqref="G63:J63">
    <cfRule type="expression" dxfId="65" priority="2">
      <formula>IF(AND($D$63="Yes",$G$63=""),TRUE)</formula>
    </cfRule>
  </conditionalFormatting>
  <conditionalFormatting sqref="G75:J75">
    <cfRule type="expression" dxfId="64"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16" r:id="rId1" xr:uid="{FD2917DD-ED1D-4C20-B167-65EE76670697}"/>
    <hyperlink ref="D20" r:id="rId2" xr:uid="{04B7F5C3-F12F-42E9-BB0C-B95FFE7D54CC}"/>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2"/>
      <c r="K2" s="423"/>
      <c r="L2" s="423"/>
      <c r="M2" s="423"/>
      <c r="N2" s="423"/>
      <c r="O2" s="423"/>
      <c r="P2" s="209"/>
      <c r="Q2" s="210"/>
      <c r="R2" s="211"/>
      <c r="S2" s="211"/>
      <c r="T2" s="211"/>
      <c r="U2" s="165"/>
      <c r="V2" s="165"/>
      <c r="W2" s="166"/>
      <c r="X2" s="165"/>
      <c r="Y2" s="165"/>
      <c r="Z2" s="165"/>
      <c r="AH2" s="153" t="s">
        <v>371</v>
      </c>
    </row>
    <row r="3" spans="1:34" s="20" customFormat="1" ht="241.15" customHeight="1">
      <c r="A3" s="280"/>
      <c r="B3" s="424"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4"/>
      <c r="D3" s="424"/>
      <c r="E3" s="424"/>
      <c r="F3" s="212"/>
      <c r="G3" s="425" t="str">
        <f ca="1">OFFSET(L!$C$1,MATCH("General"&amp;"Cpy",L!$A:$A,0)-1,SL,,)</f>
        <v>© 2020 Responsible Minerals Initiative. All rights reserved.</v>
      </c>
      <c r="H3" s="425"/>
      <c r="I3" s="426"/>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7" t="str">
        <f ca="1">OFFSET(L!$C$1,MATCH("Checker"&amp;ADDRESS(ROW(),COLUMN(),4),L!$A:$A,0)-1,SL,,)</f>
        <v>To ensure all required fields have been populated before submitting to your customers review form for any line items highlighted in red</v>
      </c>
      <c r="B1" s="427"/>
      <c r="C1" s="427"/>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JVL A/S</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t="str">
        <f>Declaration!D10</f>
        <v>All products produced by JVL A/S</v>
      </c>
      <c r="C6" s="90" t="str">
        <f t="shared" ca="1" si="0"/>
        <v>Complete</v>
      </c>
      <c r="D6" s="96" t="str">
        <f>IF(H6=1,"Click here to provide a Description of Scope","")</f>
        <v/>
      </c>
      <c r="E6" s="74" t="s">
        <v>744</v>
      </c>
      <c r="F6" s="95">
        <f>IF(OR(B5=Declaration!P9,B5=Declaration!Q9,B5=0),0,1)</f>
        <v>0</v>
      </c>
      <c r="G6" s="71">
        <f t="shared" si="1"/>
        <v>0</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Jakob Andersen</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jva@jvl.dk</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+45 4594 0551</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Jakob Andersen</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jva@jvl.dk</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+45 4594 05551</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44595</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51">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744</v>
      </c>
      <c r="F24" s="94"/>
      <c r="G24" s="19"/>
      <c r="H24" s="19"/>
      <c r="J24" s="157"/>
    </row>
    <row r="25" spans="1:10" ht="51">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441</v>
      </c>
      <c r="F34" s="94"/>
      <c r="G34" s="19"/>
      <c r="H34" s="19"/>
    </row>
    <row r="35" spans="1:10" ht="51.7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f>Declaration!D63</f>
        <v>0</v>
      </c>
      <c r="C45" s="161" t="str">
        <f t="shared" ca="1" si="3"/>
        <v>Complete</v>
      </c>
      <c r="D45" s="267" t="str">
        <f>IF(H45=1,"Click here to answer question (A)","")</f>
        <v/>
      </c>
      <c r="E45" s="74" t="s">
        <v>744</v>
      </c>
      <c r="F45" s="95">
        <f>IF(SUM(F$20:F$23)=0,0,1)</f>
        <v>0</v>
      </c>
      <c r="G45" s="71">
        <f t="shared" si="5"/>
        <v>1</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f>Declaration!D65</f>
        <v>0</v>
      </c>
      <c r="C47" s="161" t="str">
        <f ca="1">IF(H47=1,J47,I47)</f>
        <v>Complete</v>
      </c>
      <c r="D47" s="268" t="str">
        <f>IF(H47=1,"Click here to answer question (B)","")</f>
        <v/>
      </c>
      <c r="E47" s="74" t="s">
        <v>744</v>
      </c>
      <c r="F47" s="95">
        <f t="shared" ref="F47:F55" si="7">F$45</f>
        <v>0</v>
      </c>
      <c r="G47" s="71">
        <f t="shared" si="5"/>
        <v>1</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f>Declaration!D67</f>
        <v>0</v>
      </c>
      <c r="C48" s="161" t="str">
        <f ca="1">IF(H48=1,J48,I48)</f>
        <v>Complete</v>
      </c>
      <c r="D48" s="268" t="str">
        <f>IF(H48=1,"Click here to answer question (C)","")</f>
        <v/>
      </c>
      <c r="E48" s="74" t="s">
        <v>744</v>
      </c>
      <c r="F48" s="95">
        <f t="shared" si="7"/>
        <v>0</v>
      </c>
      <c r="G48" s="71">
        <f t="shared" si="5"/>
        <v>1</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f>Declaration!D69</f>
        <v>0</v>
      </c>
      <c r="C49" s="346" t="str">
        <f t="shared" ca="1" si="3"/>
        <v>Complete</v>
      </c>
      <c r="D49" s="268" t="str">
        <f>IF(H49=1,"Click here to answer question (D)","")</f>
        <v/>
      </c>
      <c r="E49" s="74" t="s">
        <v>744</v>
      </c>
      <c r="F49" s="95">
        <f t="shared" si="7"/>
        <v>0</v>
      </c>
      <c r="G49" s="71">
        <f t="shared" si="5"/>
        <v>1</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f>Declaration!D71</f>
        <v>0</v>
      </c>
      <c r="C50" s="161" t="str">
        <f ca="1">IF(H50=1,J50,I50)</f>
        <v>Complete</v>
      </c>
      <c r="D50" s="268" t="str">
        <f>IF(H50=1,"Click here to answer question (E)","")</f>
        <v/>
      </c>
      <c r="E50" s="74" t="s">
        <v>744</v>
      </c>
      <c r="F50" s="95">
        <f t="shared" si="7"/>
        <v>0</v>
      </c>
      <c r="G50" s="71">
        <f t="shared" si="5"/>
        <v>1</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f>Declaration!D73</f>
        <v>0</v>
      </c>
      <c r="C51" s="346" t="str">
        <f t="shared" ca="1" si="3"/>
        <v>Complete</v>
      </c>
      <c r="D51" s="268" t="str">
        <f>IF(H51=1,"Click here to answer question (F)","")</f>
        <v/>
      </c>
      <c r="E51" s="74" t="s">
        <v>744</v>
      </c>
      <c r="F51" s="95">
        <f t="shared" si="7"/>
        <v>0</v>
      </c>
      <c r="G51" s="71">
        <f t="shared" si="5"/>
        <v>1</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f>IF(Declaration!D75="No",Declaration!D75,IF(Declaration!D75="Yes, CRT",Declaration!D75,IF(Declaration!D75="Yes, Using Other Format (Describe)",Declaration!G75,0)))</f>
        <v>0</v>
      </c>
      <c r="C53" s="161" t="str">
        <f t="shared" ca="1" si="3"/>
        <v>Complete</v>
      </c>
      <c r="D53" s="268" t="str">
        <f>IF(H53=1,"Click here to answer question (G)","")</f>
        <v/>
      </c>
      <c r="E53" s="74" t="s">
        <v>744</v>
      </c>
      <c r="F53" s="95">
        <f t="shared" si="7"/>
        <v>0</v>
      </c>
      <c r="G53" s="71">
        <f t="shared" si="5"/>
        <v>1</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f>Declaration!D77</f>
        <v>0</v>
      </c>
      <c r="C54" s="346" t="str">
        <f t="shared" ca="1" si="3"/>
        <v>Complete</v>
      </c>
      <c r="D54" s="268" t="str">
        <f>IF(H54=1,"Click here to answer question (H)","")</f>
        <v/>
      </c>
      <c r="E54" s="74" t="s">
        <v>744</v>
      </c>
      <c r="F54" s="95">
        <f t="shared" si="7"/>
        <v>0</v>
      </c>
      <c r="G54" s="71">
        <f t="shared" si="5"/>
        <v>1</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f>Declaration!D79</f>
        <v>0</v>
      </c>
      <c r="C55" s="346" t="str">
        <f ca="1">IF(H55=1,J55,I55)</f>
        <v>Complete</v>
      </c>
      <c r="D55" s="268" t="str">
        <f>IF(H55=1,"Click here to answer question (I)","")</f>
        <v/>
      </c>
      <c r="E55" s="74" t="s">
        <v>744</v>
      </c>
      <c r="F55" s="95">
        <f t="shared" si="7"/>
        <v>0</v>
      </c>
      <c r="G55" s="71">
        <f t="shared" si="5"/>
        <v>1</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9" t="str">
        <f ca="1">OFFSET(L!$C$1,MATCH("Product List"&amp;ADDRESS(ROW(),COLUMN(),4),L!$A:$A,0)-1,SL,,)</f>
        <v>Completion required only if reporting level "Product (or List of Products)" selected on the 'Declaration' worksheet.</v>
      </c>
      <c r="B1" s="430"/>
      <c r="C1" s="430"/>
      <c r="D1" s="430"/>
      <c r="E1" s="126"/>
    </row>
    <row r="2" spans="1:35">
      <c r="A2" s="23"/>
      <c r="B2" s="128"/>
      <c r="C2" s="128"/>
      <c r="D2"/>
      <c r="E2" s="24"/>
    </row>
    <row r="3" spans="1:35">
      <c r="A3" s="23"/>
      <c r="B3" s="128"/>
      <c r="C3" s="128"/>
      <c r="D3" s="128"/>
      <c r="E3" s="24"/>
    </row>
    <row r="4" spans="1:35" ht="15.75" customHeight="1">
      <c r="A4" s="23"/>
      <c r="B4" s="428" t="s">
        <v>484</v>
      </c>
      <c r="C4" s="428"/>
      <c r="D4" s="428"/>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1" t="str">
        <f ca="1">OFFSET(L!$C$1,MATCH("General"&amp;"Cpy",L!$A:$A,0)-1,SL,,)</f>
        <v>© 2020 Responsible Minerals Initiative. All rights reserved.</v>
      </c>
      <c r="C1001" s="431"/>
      <c r="D1001" s="431"/>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3">
      <c r="A2" s="433"/>
      <c r="B2" s="433"/>
      <c r="C2" s="433"/>
      <c r="D2" s="433"/>
      <c r="E2" s="433"/>
      <c r="F2" s="433"/>
      <c r="G2" s="433"/>
      <c r="H2" s="433"/>
      <c r="I2" s="433"/>
    </row>
    <row r="3" spans="1:13">
      <c r="A3" s="433"/>
      <c r="B3" s="433"/>
      <c r="C3" s="433"/>
      <c r="D3" s="433"/>
      <c r="E3" s="433"/>
      <c r="F3" s="433"/>
      <c r="G3" s="433"/>
      <c r="H3" s="433"/>
      <c r="I3" s="433"/>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D31BEB60-83CE-4EB6-85D3-02F325311E8B}"/>
    </customSheetView>
    <customSheetView guid="{4BDF1A28-30D5-449D-B20E-D6C97EF9FAE1}" showAutoFilter="1">
      <selection activeCell="C174" sqref="C174"/>
      <pageMargins left="0.75" right="0.75" top="1" bottom="1" header="0.3" footer="0.3"/>
      <pageSetup paperSize="9" orientation="portrait"/>
      <autoFilter ref="B1:N1" xr:uid="{EA92ADE2-E157-4614-855D-04BEE8409C68}"/>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Jakob V. Andersen</cp:lastModifiedBy>
  <cp:lastPrinted>2015-04-21T20:47:43Z</cp:lastPrinted>
  <dcterms:created xsi:type="dcterms:W3CDTF">2010-06-21T21:00:23Z</dcterms:created>
  <dcterms:modified xsi:type="dcterms:W3CDTF">2022-02-03T10:56:36Z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